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35" windowWidth="19200" windowHeight="13350" firstSheet="12" activeTab="14"/>
  </bookViews>
  <sheets>
    <sheet name="1.számú táblázat" sheetId="1" r:id="rId1"/>
    <sheet name="2.számú táblázat(1)" sheetId="2" r:id="rId2"/>
    <sheet name="2.számú táblázat(2)" sheetId="3" r:id="rId3"/>
    <sheet name="2.számú táblázat(3)" sheetId="4" r:id="rId4"/>
    <sheet name="2.számú táblázat(4)" sheetId="5" r:id="rId5"/>
    <sheet name="3.számú táblázat" sheetId="6" r:id="rId6"/>
    <sheet name="4.számú táblázat" sheetId="7" r:id="rId7"/>
    <sheet name="5.számú táblázat" sheetId="8" r:id="rId8"/>
    <sheet name="6.számú táblázat" sheetId="9" r:id="rId9"/>
    <sheet name="7a.számú táblázat" sheetId="10" r:id="rId10"/>
    <sheet name="7b.számú táblázat" sheetId="11" r:id="rId11"/>
    <sheet name="7c.számú táblázat" sheetId="12" r:id="rId12"/>
    <sheet name="7d.számú táblázat" sheetId="13" r:id="rId13"/>
    <sheet name="8.számú táblázat" sheetId="14" r:id="rId14"/>
    <sheet name="9.sz.melléklet" sheetId="15" r:id="rId15"/>
  </sheets>
  <definedNames>
    <definedName name="_xlnm.Print_Titles" localSheetId="6">'4.számú táblázat'!$7:$9</definedName>
    <definedName name="_xlnm.Print_Titles" localSheetId="11">'7c.számú táblázat'!$4:$6</definedName>
    <definedName name="OLE_LINK1" localSheetId="7">'5.számú táblázat'!#REF!</definedName>
  </definedNames>
  <calcPr fullCalcOnLoad="1"/>
</workbook>
</file>

<file path=xl/comments7.xml><?xml version="1.0" encoding="utf-8"?>
<comments xmlns="http://schemas.openxmlformats.org/spreadsheetml/2006/main">
  <authors>
    <author>Polg?rmesteri Hivatal</author>
  </authors>
  <commentList>
    <comment ref="A18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<sst xmlns="http://schemas.openxmlformats.org/spreadsheetml/2006/main" count="931" uniqueCount="531">
  <si>
    <t>ezer Ft-ban</t>
  </si>
  <si>
    <t>Bevételek</t>
  </si>
  <si>
    <t>Kiadások</t>
  </si>
  <si>
    <t>1. Központi költségvetési támogatás</t>
  </si>
  <si>
    <t>I. Működési kiadások</t>
  </si>
  <si>
    <t>2. Átengedett központi adók</t>
  </si>
  <si>
    <t>1. Személyi juttatások</t>
  </si>
  <si>
    <t>-Normatív módon átengedett SZJA</t>
  </si>
  <si>
    <t>2. Munkaadókat terhelőjárulékok</t>
  </si>
  <si>
    <t>3. Dologi kiadás</t>
  </si>
  <si>
    <t>3. Önkormányzat működési és sajátos bevételei</t>
  </si>
  <si>
    <t>- Intézményi működési bevételek</t>
  </si>
  <si>
    <t>Működési kiadások összesen</t>
  </si>
  <si>
    <t>- Helyi adók</t>
  </si>
  <si>
    <t>- Egyéb sajátos bevételek</t>
  </si>
  <si>
    <t>1. Kerületi beruházások</t>
  </si>
  <si>
    <t>2. Egyéb felhalmozási kiadások</t>
  </si>
  <si>
    <t>3. Felújítások</t>
  </si>
  <si>
    <t>- OEP támogatás</t>
  </si>
  <si>
    <t>- Tárgyi eszk.(ingatlanok) immat.javak értékesítése</t>
  </si>
  <si>
    <t>- Önkorm.sajátos felhalm.és tőke jellegű bevételek</t>
  </si>
  <si>
    <t>Felhalmozási kiadások összesen</t>
  </si>
  <si>
    <t>- Pénzügyi befektetések bevételei</t>
  </si>
  <si>
    <t>Kiadások összesen</t>
  </si>
  <si>
    <t>Személyi juttatás</t>
  </si>
  <si>
    <t>Központi támogatás</t>
  </si>
  <si>
    <t>Munkaadókat terhelő járulékok</t>
  </si>
  <si>
    <t>Átvett pénzeszköz</t>
  </si>
  <si>
    <t>Kamatbevétel</t>
  </si>
  <si>
    <t>Dologi kiadás</t>
  </si>
  <si>
    <t>Pénzeszköz átadás</t>
  </si>
  <si>
    <t>Pénzmaradvány</t>
  </si>
  <si>
    <t>Bevételek összesen:</t>
  </si>
  <si>
    <t>Kiadások összesen:</t>
  </si>
  <si>
    <t>Egyéb felhalmozási kiadás</t>
  </si>
  <si>
    <t>Összesen</t>
  </si>
  <si>
    <t>Hitel lejárati éve</t>
  </si>
  <si>
    <t>Összesen:</t>
  </si>
  <si>
    <t>2014.</t>
  </si>
  <si>
    <t>Megnevezés</t>
  </si>
  <si>
    <t>Kötelezettségek</t>
  </si>
  <si>
    <t xml:space="preserve">                 Budapest, V.ker. Báthory u. 9. </t>
  </si>
  <si>
    <t>Tájékoztató</t>
  </si>
  <si>
    <t>évenkénti bontásban</t>
  </si>
  <si>
    <t>Határozat szám</t>
  </si>
  <si>
    <t>Csepel SC Alapítvány támogatása</t>
  </si>
  <si>
    <t>Egyszerűsített pénzforgalmi jelentés</t>
  </si>
  <si>
    <t>Eredeti</t>
  </si>
  <si>
    <t>Módosított</t>
  </si>
  <si>
    <t>Teljesítés</t>
  </si>
  <si>
    <t>előirányzat</t>
  </si>
  <si>
    <t>1.</t>
  </si>
  <si>
    <t>80/04</t>
  </si>
  <si>
    <t>2.</t>
  </si>
  <si>
    <t>80/05+06</t>
  </si>
  <si>
    <t>3.</t>
  </si>
  <si>
    <t>Dologi és egyéb folyó kiadás</t>
  </si>
  <si>
    <t>4.</t>
  </si>
  <si>
    <t>5.</t>
  </si>
  <si>
    <t>Ellátottak juttatásai</t>
  </si>
  <si>
    <t>6.</t>
  </si>
  <si>
    <t>Felújítás</t>
  </si>
  <si>
    <t>7.</t>
  </si>
  <si>
    <t>Felhalmozási kiadások</t>
  </si>
  <si>
    <t>8.</t>
  </si>
  <si>
    <t>9.</t>
  </si>
  <si>
    <t>10.</t>
  </si>
  <si>
    <t>11.</t>
  </si>
  <si>
    <t>Pénzforgalom nélküli kiadások</t>
  </si>
  <si>
    <t>12.</t>
  </si>
  <si>
    <t>13.</t>
  </si>
  <si>
    <t>14.</t>
  </si>
  <si>
    <t>Intézményi működési bevételek</t>
  </si>
  <si>
    <t>15.</t>
  </si>
  <si>
    <t>Önkormányzatok sajátos működési bevételei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</si>
  <si>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</si>
  <si>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</si>
  <si>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</si>
  <si>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</si>
  <si>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</si>
  <si>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</si>
  <si>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</si>
  <si>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</si>
  <si>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</si>
  <si>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</si>
  <si>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Egyszerűsített  pénzmaradvány - kimutatás</t>
  </si>
  <si>
    <t>Záró pénzkészlet</t>
  </si>
  <si>
    <t>Költségv-i pénzmaradványt külön jogszab. alapján mód. tétel ( +, -)</t>
  </si>
  <si>
    <t>Egyszerűsített  eredmény - kimutatás</t>
  </si>
  <si>
    <t>Vállalkozási tevékenység szakfeladaton elszámolt bevételei</t>
  </si>
  <si>
    <t>Vállalkozási tevékenységet terhelő értékcsökkenési leírás ( - )</t>
  </si>
  <si>
    <t>Pénzforg. eredményt külön jogszabály alapján módosító tétel</t>
  </si>
  <si>
    <t>Tartalékba helyezhető összeg</t>
  </si>
  <si>
    <t>Vállalkozási tevékenység szakfeladaton elszámolt kiadásai  ( - )</t>
  </si>
  <si>
    <t>Vállalkozási tevékenység pénzforgalmi eredménye  (1-2)</t>
  </si>
  <si>
    <t>Egyszerűsített  mérleg</t>
  </si>
  <si>
    <t>Eszközök</t>
  </si>
  <si>
    <t>A.</t>
  </si>
  <si>
    <t>Befektetett eszközök összesen</t>
  </si>
  <si>
    <t>I.</t>
  </si>
  <si>
    <t xml:space="preserve">Immateriális javak 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</si>
  <si>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</si>
  <si>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</si>
  <si>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</si>
  <si>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</si>
  <si>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</si>
  <si>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</si>
  <si>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B.</t>
  </si>
  <si>
    <t>Forgóeszközök összesen</t>
  </si>
  <si>
    <t>Készletek</t>
  </si>
  <si>
    <t xml:space="preserve">II. 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</si>
  <si>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</si>
  <si>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</si>
  <si>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</si>
  <si>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</si>
  <si>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</si>
  <si>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</si>
  <si>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</si>
  <si>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D.</t>
  </si>
  <si>
    <t>Saját tőke összesen</t>
  </si>
  <si>
    <t>Induló tőke</t>
  </si>
  <si>
    <t>Tőkeváltozások</t>
  </si>
  <si>
    <t>Értékelési tartalék</t>
  </si>
  <si>
    <t>E.</t>
  </si>
  <si>
    <t>Tartalékok összesen</t>
  </si>
  <si>
    <t xml:space="preserve">I. </t>
  </si>
  <si>
    <t>Költségvetési tartalék</t>
  </si>
  <si>
    <t>Vállalkozási tartalék</t>
  </si>
  <si>
    <t>F.</t>
  </si>
  <si>
    <t>Kötelezettségek összesen</t>
  </si>
  <si>
    <t>Hosszúlejáratú kötelezettségek</t>
  </si>
  <si>
    <t>Rövidlejáratú kötelezettségek</t>
  </si>
  <si>
    <t>Egyéb passzív  pénzügyi elszámolások</t>
  </si>
  <si>
    <t>Források összesen</t>
  </si>
  <si>
    <t>Vállalk. tev. eredményéből alaptev.ellát-ra felhasználható összeg</t>
  </si>
  <si>
    <t>10-ből egészségbizt.alapból folyósított pénzeszk.maradványa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</si>
  <si>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</si>
  <si>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</si>
  <si>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</si>
  <si>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Auditálási eltérések                      ( + - )</t>
  </si>
  <si>
    <t>Sor- szám</t>
  </si>
  <si>
    <t xml:space="preserve">Tárgyévi költségvetési beszámoló </t>
  </si>
  <si>
    <t>I.Működési bevételek</t>
  </si>
  <si>
    <t>II.Felhalmozási bevételek</t>
  </si>
  <si>
    <t xml:space="preserve">Működési bevételek összesen: </t>
  </si>
  <si>
    <t xml:space="preserve">Felhalmozási bevételek összesen: </t>
  </si>
  <si>
    <t>5. Pénzmaradvány és vállalkozási eredmény</t>
  </si>
  <si>
    <t xml:space="preserve"> többéves kihatással járó döntéseinek számszerűsítéséről</t>
  </si>
  <si>
    <t>Felhalmozási kiadás összesen</t>
  </si>
  <si>
    <t>Felhalmozási bevételek</t>
  </si>
  <si>
    <t>Működési bevételek</t>
  </si>
  <si>
    <t>Működési kiadások</t>
  </si>
  <si>
    <t>Működési bevételek összesen</t>
  </si>
  <si>
    <t>Felhalmozási bevételek összesen</t>
  </si>
  <si>
    <t xml:space="preserve">Költségvetési támogatás </t>
  </si>
  <si>
    <t xml:space="preserve"> - társadalombiztosítási járulék</t>
  </si>
  <si>
    <t xml:space="preserve"> - munkaadói járulék</t>
  </si>
  <si>
    <t xml:space="preserve"> - egészségügyi hozzájárulás</t>
  </si>
  <si>
    <t>1.    400 000 eFt-os lakásépítési hitel</t>
  </si>
  <si>
    <t>275/2003(V.27)Kt.sz.határozat</t>
  </si>
  <si>
    <t xml:space="preserve">Költségvetési pénzforgalmi kiadások összesen: </t>
  </si>
  <si>
    <t xml:space="preserve">Költségvetési pénzforgalmi bevételek összesen </t>
  </si>
  <si>
    <t>26.</t>
  </si>
  <si>
    <t xml:space="preserve">Pénzforgalmi bevételek </t>
  </si>
  <si>
    <t>27.</t>
  </si>
  <si>
    <t>Pénzforgalom nélküli bevételek</t>
  </si>
  <si>
    <t>28.</t>
  </si>
  <si>
    <t>29.</t>
  </si>
  <si>
    <t>Bevételek összesen</t>
  </si>
  <si>
    <t>30.</t>
  </si>
  <si>
    <t>Költségvetési bevételek és kiadások különbsége</t>
  </si>
  <si>
    <t>31.</t>
  </si>
  <si>
    <t>Finanszírozási műveletek eredménye</t>
  </si>
  <si>
    <t>32.</t>
  </si>
  <si>
    <t xml:space="preserve">Finanszírozási kiadások összesen </t>
  </si>
  <si>
    <t xml:space="preserve">Pénzforgalmi kiadások </t>
  </si>
  <si>
    <t xml:space="preserve">Kiadások összesen </t>
  </si>
  <si>
    <t>Egyéb aktív és passzív pü-i elszám. összev. Záróegyenlege (+,-)</t>
  </si>
  <si>
    <t>Előző év (ek) ben képzett tartalékok maradványa (-)</t>
  </si>
  <si>
    <t>Vállalkozási tevékenység pénzforgalmi eredménye (-)</t>
  </si>
  <si>
    <t>Tárgyévi helyesbített pénzmaradvány (1+-2-3-4)</t>
  </si>
  <si>
    <t>Finanszírozásból származó korrekciók (+,-)</t>
  </si>
  <si>
    <t>Pénzmaradványt terhelő elvonások (+,-)</t>
  </si>
  <si>
    <t>Módosított pénzmaradvány (5+-6+-7+8+-9)</t>
  </si>
  <si>
    <t>-Átengedett SZJA</t>
  </si>
  <si>
    <t>2. Felhalmozási és tőke jellegű bevételek</t>
  </si>
  <si>
    <t>4. Felhalmozás célra nyújtott kölcsön visszatérülése</t>
  </si>
  <si>
    <t>Kerület zöldfelület fejlesztési és játszótér fejlesztési program</t>
  </si>
  <si>
    <t>Kerületi sportegyesületek támogatása</t>
  </si>
  <si>
    <t>0,2 %</t>
  </si>
  <si>
    <t>PEA regionális fejlesztési program</t>
  </si>
  <si>
    <t>Útépítési program javaslat</t>
  </si>
  <si>
    <t>2.    138 000 eFt-os lakásépítési hitel</t>
  </si>
  <si>
    <t>3.     1 000 000 eFt-os fejlesztés célú hitelállomány</t>
  </si>
  <si>
    <t>Vagyonkezelők</t>
  </si>
  <si>
    <t>Oktatási Szolgáltató Intézmény</t>
  </si>
  <si>
    <t>Nagy Imre Általános Művelődési Központ</t>
  </si>
  <si>
    <t>Karácsony Sándor  Általános Iskola</t>
  </si>
  <si>
    <t xml:space="preserve">Herman Ottó Általános Iskola </t>
  </si>
  <si>
    <t>Kék Általános Iskola</t>
  </si>
  <si>
    <t>Radnóti Miklós Művelődési Ház</t>
  </si>
  <si>
    <t>Királyerdei Művelődési Ház</t>
  </si>
  <si>
    <t xml:space="preserve">Polgármesteri Hivatal </t>
  </si>
  <si>
    <t>Korlátozottan forgalomképes törzsvagyon összesen:</t>
  </si>
  <si>
    <t>Forgalomképes vagyon</t>
  </si>
  <si>
    <t>2006.év</t>
  </si>
  <si>
    <t>2007. év</t>
  </si>
  <si>
    <t xml:space="preserve">2008.év </t>
  </si>
  <si>
    <t>10-ből kötelezettséggel terhelt pénzmaradvány</t>
  </si>
  <si>
    <t>10-ből szabad pénzmaradvány</t>
  </si>
  <si>
    <t>-Gépjárműadó</t>
  </si>
  <si>
    <t>5. Működés célú támogatási kölcsön</t>
  </si>
  <si>
    <t xml:space="preserve">Pénzkészlet tárgyidőszak elején összesen: </t>
  </si>
  <si>
    <t>Pénzkészlet tárgyidőszak végén pénztár egyenlege</t>
  </si>
  <si>
    <t>Pénzkészlet tárgyidőszak végén összesen</t>
  </si>
  <si>
    <t>Idegen pénzeszközök</t>
  </si>
  <si>
    <t>Pénzkészlet tárgyidőszak elején  bankszámlák egyenlege</t>
  </si>
  <si>
    <t>Pénzkészlet tárgyidőszak végén  bankszámlák egyenlege</t>
  </si>
  <si>
    <t>Költségvetési számlák</t>
  </si>
  <si>
    <t>Pénzkészlet tárgyidőszak elején pénztár egyenlege</t>
  </si>
  <si>
    <t>BEFEKTETETT ESZKÖZÖK</t>
  </si>
  <si>
    <t>Forgalomképtelen törzsvagyon</t>
  </si>
  <si>
    <t>II. Tárgyi eszközök</t>
  </si>
  <si>
    <t>Utak földértéke</t>
  </si>
  <si>
    <t>Egyéb építmények</t>
  </si>
  <si>
    <t>Helyi közutak, útvíztelenítés, járdák, parkolók</t>
  </si>
  <si>
    <t>Folyamatban lévő beruházások</t>
  </si>
  <si>
    <t>IV. Üzemeltetésre, kezelésre átadott eszközök</t>
  </si>
  <si>
    <t>Zöldterületek földértéke</t>
  </si>
  <si>
    <t>Zöldterületek építményei</t>
  </si>
  <si>
    <t>Zöldterületek növényzete</t>
  </si>
  <si>
    <t>Fasorok</t>
  </si>
  <si>
    <t>Köztéri műalkotások</t>
  </si>
  <si>
    <t>Játszótéri eszközök</t>
  </si>
  <si>
    <t>Parkolók (Kossuth L. u.)</t>
  </si>
  <si>
    <t xml:space="preserve">                       Forgalomképtelen törzsvagyon összesen:</t>
  </si>
  <si>
    <t>Korlátozottan forgalomképes törzsvagyon</t>
  </si>
  <si>
    <t>Hivatali épületek és telkeik</t>
  </si>
  <si>
    <t>Épületek, építmények befejezetlen beruházása</t>
  </si>
  <si>
    <t xml:space="preserve">Intézmények használatában lévő ingatlanvagyon és a kapcsolódó vagyoni értékű jogok </t>
  </si>
  <si>
    <t>Intézmények használatában lévő ingatlanok befejezetlen beruházása</t>
  </si>
  <si>
    <t xml:space="preserve">Közművek </t>
  </si>
  <si>
    <t>Közművek folymatban lévő beruházása</t>
  </si>
  <si>
    <t>Muzeális gyűjtemények, képző-és iparműv.alkotások</t>
  </si>
  <si>
    <t>Képzőművészeti alkotások befejezetlen beruházása</t>
  </si>
  <si>
    <t xml:space="preserve">                                                   Törzsvagyon összesen:</t>
  </si>
  <si>
    <t>I. Immateriális javak</t>
  </si>
  <si>
    <t>Immateriális javak</t>
  </si>
  <si>
    <t>Immateriális javak befejezetlen beruházása</t>
  </si>
  <si>
    <t>Forgalomképes ingatlanok befejezetlen beruházása</t>
  </si>
  <si>
    <t>Gépek, berendezések, felszerelések</t>
  </si>
  <si>
    <t>Gépek, berendezések, f. befejezetlen beruházása</t>
  </si>
  <si>
    <t>Intézmények befejezetlen beruházása (gép, berendezés)</t>
  </si>
  <si>
    <t>Járművek</t>
  </si>
  <si>
    <t>Járművek befejezetlen beruházása</t>
  </si>
  <si>
    <t>Beépített ingatlanok földértéke</t>
  </si>
  <si>
    <t>Lakások</t>
  </si>
  <si>
    <t>Nem lakás célú helyiségek (üzletek)</t>
  </si>
  <si>
    <t xml:space="preserve">Telkek </t>
  </si>
  <si>
    <t>Ingatlanokhoz kapcsolodó vagyoni értékű jog</t>
  </si>
  <si>
    <t xml:space="preserve">Nem zöldterületi ültetvények </t>
  </si>
  <si>
    <t xml:space="preserve">                                  Forgalomképes vagyon összesen:</t>
  </si>
  <si>
    <t>III. Befektetett pénzügyi eszközök</t>
  </si>
  <si>
    <t>Az önkormányzat egyszemélyes társaságaiban lévő részesedése</t>
  </si>
  <si>
    <t>Értékpapírok és részesedések</t>
  </si>
  <si>
    <t>Adott kölcsönök</t>
  </si>
  <si>
    <t xml:space="preserve">   - helyi támogatás</t>
  </si>
  <si>
    <t xml:space="preserve">   - munkáltatói kölcsön</t>
  </si>
  <si>
    <t xml:space="preserve">   - egyéb hosszúlejáratú kölcsön</t>
  </si>
  <si>
    <t xml:space="preserve">   - lakáselidegenítésből adódó kölcsön</t>
  </si>
  <si>
    <t xml:space="preserve">                       Befektetett pénzügyi eszközök összesen:</t>
  </si>
  <si>
    <t>BEFEKTETETT ESZKÖZÖK ÖSSZESEN:</t>
  </si>
  <si>
    <t>FORGÓESZKÖZÖK</t>
  </si>
  <si>
    <t>I.  Készletek</t>
  </si>
  <si>
    <t>II. Követelések</t>
  </si>
  <si>
    <t xml:space="preserve">   - Vevők (követelések áruszállításból, szolgáltatásból) </t>
  </si>
  <si>
    <t xml:space="preserve">   - Adósok</t>
  </si>
  <si>
    <t xml:space="preserve">   - Rövidlejáratú kölcsönök</t>
  </si>
  <si>
    <t xml:space="preserve">   - Egyéb követelések</t>
  </si>
  <si>
    <t>III. Értékpapírok</t>
  </si>
  <si>
    <t>IV. Pénzeszközök</t>
  </si>
  <si>
    <t xml:space="preserve">   - Pénztárak, betétkönyvek</t>
  </si>
  <si>
    <t xml:space="preserve">   - Költségvetési bankszámlák</t>
  </si>
  <si>
    <t xml:space="preserve">   - Elszámolási számlák</t>
  </si>
  <si>
    <t xml:space="preserve">   - Idegen pénzeszközök</t>
  </si>
  <si>
    <t>V. Egyéb aktív pénzügyi elszámolások</t>
  </si>
  <si>
    <t xml:space="preserve">   - Költségvetési aktív függő elszámolás</t>
  </si>
  <si>
    <t xml:space="preserve">   - Költségvetési aktív átfutó elszámolás</t>
  </si>
  <si>
    <t xml:space="preserve">   - Költségvetési aktív kiegyenlítő elszámolás</t>
  </si>
  <si>
    <t xml:space="preserve">                                  FORGÓESZKÖZÖK ÖSSZESEN:</t>
  </si>
  <si>
    <t>ESZKÖZÖK ÖSSSZESEN:</t>
  </si>
  <si>
    <t>FORRÁSOK</t>
  </si>
  <si>
    <t>Saját tőke</t>
  </si>
  <si>
    <t>Költségvetési tartalékok</t>
  </si>
  <si>
    <t>Vállalkozási tartalékok</t>
  </si>
  <si>
    <t xml:space="preserve">KÖTELEZETTSÉGEK  </t>
  </si>
  <si>
    <t>I. Hosszú lejáratú kötelezettségek</t>
  </si>
  <si>
    <t xml:space="preserve">    - Hosszú lejáratú kötelezettségek</t>
  </si>
  <si>
    <t xml:space="preserve">    - Fejlesztési célú hitelek</t>
  </si>
  <si>
    <t xml:space="preserve">    - Egyéb hosszú lejáratú kötelezettségek</t>
  </si>
  <si>
    <t>II. Rövid lejáratú kötelezettségek</t>
  </si>
  <si>
    <t xml:space="preserve">    - Rövid lejáratú kölcsönök</t>
  </si>
  <si>
    <t xml:space="preserve">    - Szállítói kötelezettségek</t>
  </si>
  <si>
    <t xml:space="preserve">    - Egyéb rövidlejáratú kötelezettségek</t>
  </si>
  <si>
    <t>III. Egyéb passzív pénzügyi elszámolások</t>
  </si>
  <si>
    <t xml:space="preserve">    - Költségvetési passzív függő elszámolás </t>
  </si>
  <si>
    <t xml:space="preserve">    - Költségvetési passzív átfutó elszámolás</t>
  </si>
  <si>
    <t xml:space="preserve">   - Költségvetési passzív kiegyenlítő elszámolás</t>
  </si>
  <si>
    <t xml:space="preserve">   - Költségvetésen kívüli passzív pénzügyi elszámolások</t>
  </si>
  <si>
    <t xml:space="preserve">                                                Kötelezettségek összesen:</t>
  </si>
  <si>
    <t>FORRÁSOK ÖSSZESEN:</t>
  </si>
  <si>
    <t>Önkormányzat kötelezettséggel csökkentett vagyona:</t>
  </si>
  <si>
    <t>0-ig leírt vagyon</t>
  </si>
  <si>
    <t>Ingatlanok</t>
  </si>
  <si>
    <t xml:space="preserve">            Önkormányzat 0-ig leírt vagyona összesen:</t>
  </si>
  <si>
    <t>Előző évi költségvetési beszámoló záró adatai</t>
  </si>
  <si>
    <t>Auditálási eltérések                 (+ -)</t>
  </si>
  <si>
    <t>80/18+19+33</t>
  </si>
  <si>
    <t>80/07+…+10+37</t>
  </si>
  <si>
    <t>Működés célú támog.értékű kiadás, egyéb támogatás</t>
  </si>
  <si>
    <t>80/31+32</t>
  </si>
  <si>
    <t>80/34</t>
  </si>
  <si>
    <t>80/39</t>
  </si>
  <si>
    <t>80/40+41</t>
  </si>
  <si>
    <t>Felhalm-i célú támog. értékű kiadások egyéb támogatások</t>
  </si>
  <si>
    <t>80/48+65</t>
  </si>
  <si>
    <t>80/60</t>
  </si>
  <si>
    <t>Hosszú lejáratú kölcsönök nyújtása</t>
  </si>
  <si>
    <t>06/14+40+55</t>
  </si>
  <si>
    <t>06/07+27+48</t>
  </si>
  <si>
    <t>(01+…+12)</t>
  </si>
  <si>
    <t xml:space="preserve">14. </t>
  </si>
  <si>
    <t>Hosszú lejáratú hitelek</t>
  </si>
  <si>
    <t>80/128+131+133+134</t>
  </si>
  <si>
    <t>Rövid lejáratú hitelek</t>
  </si>
  <si>
    <t>80/126+127</t>
  </si>
  <si>
    <t xml:space="preserve">15. </t>
  </si>
  <si>
    <t xml:space="preserve">16. </t>
  </si>
  <si>
    <t>80/132</t>
  </si>
  <si>
    <t xml:space="preserve">17. </t>
  </si>
  <si>
    <t>Tartós hitelviszonyt megtestesítő értékpapírok kiadásai</t>
  </si>
  <si>
    <t>80/129+130</t>
  </si>
  <si>
    <t xml:space="preserve">18. </t>
  </si>
  <si>
    <t>14+...17)</t>
  </si>
  <si>
    <t xml:space="preserve">19. </t>
  </si>
  <si>
    <t>(13+18)</t>
  </si>
  <si>
    <t xml:space="preserve">20. </t>
  </si>
  <si>
    <t>80/35</t>
  </si>
  <si>
    <t xml:space="preserve">21. </t>
  </si>
  <si>
    <t>Továbbadási (lebonyolítási) célú kiadások</t>
  </si>
  <si>
    <t>80/149+150</t>
  </si>
  <si>
    <t xml:space="preserve">Kiegyenlítő, függő, átfutó kiadások </t>
  </si>
  <si>
    <t xml:space="preserve">22. </t>
  </si>
  <si>
    <t>80/135</t>
  </si>
  <si>
    <t xml:space="preserve">23. </t>
  </si>
  <si>
    <t>(19+…..+22)</t>
  </si>
  <si>
    <t>80/68+69+70+71</t>
  </si>
  <si>
    <t>80/72+73+74+83+…+88</t>
  </si>
  <si>
    <t>80/98+90</t>
  </si>
  <si>
    <t>80/99+100</t>
  </si>
  <si>
    <t>Felhalmozási és tőke jellegű bevétel</t>
  </si>
  <si>
    <t>80/101+111+…+114+119+120</t>
  </si>
  <si>
    <t>80/111+…+114+119</t>
  </si>
  <si>
    <t>Működés célú támog. ért. bevételek egyéb támogatások</t>
  </si>
  <si>
    <t>Felhalmozási célú támog. ért. bevételek egyéb támogatások</t>
  </si>
  <si>
    <t>80/108</t>
  </si>
  <si>
    <t>80/109</t>
  </si>
  <si>
    <t>Támogatások kiegészítések</t>
  </si>
  <si>
    <t>80/89+122</t>
  </si>
  <si>
    <t>32-ből önkormányzatok költségvetési támogatása</t>
  </si>
  <si>
    <t>80/122</t>
  </si>
  <si>
    <t>Hosszú lejáratú kölcsönök visszatérülése</t>
  </si>
  <si>
    <t>10/14+28+53</t>
  </si>
  <si>
    <t>Rövid lejáratú kölcsönök visszatérülése</t>
  </si>
  <si>
    <t>10/07+21+41</t>
  </si>
  <si>
    <t>(24+…+28+30+31+32+34+35)</t>
  </si>
  <si>
    <t>33.</t>
  </si>
  <si>
    <t>34.</t>
  </si>
  <si>
    <t>35.</t>
  </si>
  <si>
    <t>36.</t>
  </si>
  <si>
    <t>Hosszú lejáratú hitelek felvétele</t>
  </si>
  <si>
    <t>80/139+145</t>
  </si>
  <si>
    <t>Rövid lejáratú hitelek felvétele</t>
  </si>
  <si>
    <t>80/137+138+140</t>
  </si>
  <si>
    <t>Tartós hitelviszonyt megtest.értékpapírok bevételei</t>
  </si>
  <si>
    <t>80/142+143+144</t>
  </si>
  <si>
    <t>Forgatási célú hitelviszonyt megt.értékpapírok bevételei</t>
  </si>
  <si>
    <t>80/141</t>
  </si>
  <si>
    <t>(37+…+40)</t>
  </si>
  <si>
    <t>37.</t>
  </si>
  <si>
    <t>38.</t>
  </si>
  <si>
    <t>39.</t>
  </si>
  <si>
    <t>40.</t>
  </si>
  <si>
    <t>41.</t>
  </si>
  <si>
    <t>42.</t>
  </si>
  <si>
    <t>(36+41)</t>
  </si>
  <si>
    <t>43.</t>
  </si>
  <si>
    <t>80/125</t>
  </si>
  <si>
    <t>44.</t>
  </si>
  <si>
    <t>45.</t>
  </si>
  <si>
    <t>Továbbadási (lebonyolítási) célú bevételek</t>
  </si>
  <si>
    <t>80/151+152</t>
  </si>
  <si>
    <t>80/146</t>
  </si>
  <si>
    <t>46.</t>
  </si>
  <si>
    <t>42+…+45)</t>
  </si>
  <si>
    <t>47.</t>
  </si>
  <si>
    <t>(36+43-13-20)</t>
  </si>
  <si>
    <t>48.</t>
  </si>
  <si>
    <t>49.</t>
  </si>
  <si>
    <t>(41-18)</t>
  </si>
  <si>
    <t>50.</t>
  </si>
  <si>
    <t>Továbbadási célú bevételek és kiadások különbsége</t>
  </si>
  <si>
    <t>(44-21)</t>
  </si>
  <si>
    <t>(45-22)</t>
  </si>
  <si>
    <t>Vállalkozási tevékenységet terhelő befizetés   (- )</t>
  </si>
  <si>
    <t>Budapest XXI. Kerület Csepel Önkormányzata  2006. évi beszámolója</t>
  </si>
  <si>
    <t>Alaptevékenység ellátására felhasznált, felh. tervezett eredmény ( - )</t>
  </si>
  <si>
    <t>Vállalkozási tevékenység  módosított pénzforg-i eredménye (3-4-5+-6)</t>
  </si>
  <si>
    <t>Államháztartáson kívülre végleges működés pe.átadások</t>
  </si>
  <si>
    <t>Államháztartáson kívülre végleges felhalmozási pe.átadások</t>
  </si>
  <si>
    <t>Rövid lejáratú kölcsönök nyújtása</t>
  </si>
  <si>
    <t>Forgatási célú hitelviszonyt megt. értékpapírok kiadásai</t>
  </si>
  <si>
    <t>Államházt-on kívülről végleges működési pénzeszk. átvétel</t>
  </si>
  <si>
    <t>28-ból Önkorm. sajátos felhalm.-i és tőkebevételei</t>
  </si>
  <si>
    <t>Államházt-on kívülről végleges felhalm. pénzeszk. átvétel</t>
  </si>
  <si>
    <t>Finanszírozási bevételek összesen</t>
  </si>
  <si>
    <t>Kiegyenlítő, átfutó, függő bevételek összesen</t>
  </si>
  <si>
    <t>Aktív és passzív pénzügyi műveletek eredménye</t>
  </si>
  <si>
    <t>Budapest XXI. Kerület Csepel Önkormányzata</t>
  </si>
  <si>
    <t>197/2006.(IV.25.) Kt.sz.határozat</t>
  </si>
  <si>
    <t>Városüzemeltetési feladatok</t>
  </si>
  <si>
    <t xml:space="preserve">2009.év </t>
  </si>
  <si>
    <t>Európai gazdasági Térség és a Norvég Finanszírozási Mechanizmus keretében kiírt pályázati önrész</t>
  </si>
  <si>
    <t>120/2004.(III.23.)Kt.sz.határozat</t>
  </si>
  <si>
    <t>138/2004.(XI.25.) VKB.sz.határozat</t>
  </si>
  <si>
    <t>392/2006(IX.19.)Kt.sz.határozat</t>
  </si>
  <si>
    <t>Hitel állomány        2006.01.01-én</t>
  </si>
  <si>
    <t>2006.évben felvett hitel</t>
  </si>
  <si>
    <t>2006. évi törlesztés</t>
  </si>
  <si>
    <t>Hitel állomány        2006.12.31-én</t>
  </si>
  <si>
    <t>4.    600 000 eFt-os MFB hitel</t>
  </si>
  <si>
    <t>2021.</t>
  </si>
  <si>
    <t xml:space="preserve">Mindösszesen: </t>
  </si>
  <si>
    <t>2006. évi beszámoló mérlege</t>
  </si>
  <si>
    <t xml:space="preserve">Budapest XXI. Kerület Csepel Önkormányzata </t>
  </si>
  <si>
    <t>Program, projekt megnevezése</t>
  </si>
  <si>
    <t>Megvalósítás kiadásai</t>
  </si>
  <si>
    <t>Uniós támogatás</t>
  </si>
  <si>
    <t>Önerő</t>
  </si>
  <si>
    <t>2005. évi tény</t>
  </si>
  <si>
    <t>2007. évi tervezett</t>
  </si>
  <si>
    <t>HEFOP Fogyatékos embert nevelő családok munkaerő piacra kerülése (Csepeli Egészségügyi Szolgálat)</t>
  </si>
  <si>
    <t>HEFOP Hátrányos helyzetű fiatalokkal foglalkozó szakemberek humán erőforrás fejlesztése (Csepeli Egészségügyi Szolgálat)</t>
  </si>
  <si>
    <t>ÖSSZESEN</t>
  </si>
  <si>
    <t>2006. évi európai uniós támogatással megvalósuló programjainak és projektjeinek bevételei és kiadásai</t>
  </si>
  <si>
    <t>GVOP Önkormányzati adatvagyon másodlagos hasznosítása (Polgármesteri Hivatal)</t>
  </si>
  <si>
    <t>URBACT CIT-U-M városi közlekedés elősegítése program (Polgármesteri Hivatal)</t>
  </si>
  <si>
    <t>URBACT HOUS-ES városrehabilitációs panel program (Polgármesteri Hivatal)</t>
  </si>
  <si>
    <t>ROP Az öt muskétás program (Polgármesteri Hivatal)</t>
  </si>
  <si>
    <t>HEFOP Migránsok munkaerőpiaci integrációjának elősegítése (Csepeli Egészségügyi Szolgálat)</t>
  </si>
  <si>
    <t>2006. évi tény</t>
  </si>
  <si>
    <t>- Működés célú támogatás értékű bevétel</t>
  </si>
  <si>
    <t>6. Pénzmaradvány és vállalkozási eredmény</t>
  </si>
  <si>
    <t>- Felhalmozás célú támogatás értékű bevételek</t>
  </si>
  <si>
    <t>4. Működési célú támogatás értékű  kiadások</t>
  </si>
  <si>
    <t>6. Szoc.pol.és egyéb pénzbeli juttatások</t>
  </si>
  <si>
    <t>7. Működés célú támogatási kölcsön törlesztés</t>
  </si>
  <si>
    <t>8. Rövid lejáratú hitelek visszafizetése</t>
  </si>
  <si>
    <t>4. Pénzügyi befektetések kiadásai</t>
  </si>
  <si>
    <t>5. Felhalmozás célú támogatásértékű kiadás</t>
  </si>
  <si>
    <t>7. Felhalmozás célú támogatási kölcsön</t>
  </si>
  <si>
    <t>8. Hosszú lejáratú hitel törlesztése</t>
  </si>
  <si>
    <t xml:space="preserve">4. Működési célú támog. értékű bevételek, átvett pénzeszközök </t>
  </si>
  <si>
    <t>3. Felhalm. célú támog. értékű bevételek, átvett pénzeszközök</t>
  </si>
  <si>
    <t>6. Felhalmozás célú pénze.átadás államh.kívülre</t>
  </si>
  <si>
    <t>- Különféle bírságok</t>
  </si>
  <si>
    <t>5. Működés célú pénze.átadás államh. kívülre</t>
  </si>
  <si>
    <t>- Működési célú pénzeszköz átvétel államh. kívülről</t>
  </si>
  <si>
    <t>II. Felhalmozási kiadások</t>
  </si>
  <si>
    <t>- Felhalmozás célú pénzeszköz átvétel államh. kívülről</t>
  </si>
  <si>
    <t>6. Hosszúlejáratú hitelfelvétel</t>
  </si>
  <si>
    <t>9. Pénzkészlet, ktgvetési függő,átfutó kiegy.kiad.</t>
  </si>
  <si>
    <t>HEFOP Sajátos nevelési igényű tanulók együttnevelése (OSZI és 3 önálló oktatási intézmény)</t>
  </si>
  <si>
    <t>7. Rövid lejáratú működési hitel (bérhitel)</t>
  </si>
  <si>
    <t>8. Rövid lejáratú működési hitel (folyószámla hitel)</t>
  </si>
  <si>
    <t>587/2004(XI.16)Kt.sz.határozat 172/2007.(II.20.) Kt.sz.határozat</t>
  </si>
  <si>
    <t>0,1 %</t>
  </si>
  <si>
    <t>588/2004(XI.16)Kt.sz.határozat 171/2007.(II.20.) Kt.sz.határozat</t>
  </si>
  <si>
    <t>2006. évi vagyonkimutatás</t>
  </si>
  <si>
    <t xml:space="preserve">Egyéb építmények </t>
  </si>
  <si>
    <t>Műemlékek (vagyonkataszterben)</t>
  </si>
  <si>
    <t>Telkek</t>
  </si>
  <si>
    <t>Épületek</t>
  </si>
  <si>
    <t>Ellátottak térítési díjának, illetve kártérítésének méltányossági alapon történő elengedése</t>
  </si>
  <si>
    <t>Lakosság részére lakásépítéshez, lakásfelújításhoz nyújtott kölcsönök elengedése</t>
  </si>
  <si>
    <t xml:space="preserve">Építményadónál biztosított kedvezmény, mentesség </t>
  </si>
  <si>
    <t>Gépjárműadónál biztosított kedvezmény, mentesség</t>
  </si>
  <si>
    <t>Helyiségek, eszközök hasznosításából származó bevételből nyújtott kedvezmény, mentesség</t>
  </si>
  <si>
    <t>Egyéb nyújtott kedvezmény vagy kölcsön elengedése</t>
  </si>
  <si>
    <t>Közvetett támogatások összesen (1-6. összesen)</t>
  </si>
  <si>
    <t>Indokolás:</t>
  </si>
  <si>
    <t>1.)</t>
  </si>
  <si>
    <t>3.)</t>
  </si>
  <si>
    <t>közművelődési intézmények valamint a tömegsport céljára szolgáló és használt építémények, műemléképítmények, az építmény üzemeltetéséhez szükséges épületgépészeti berendezések elhelyezésére szolgáló helyiségek.</t>
  </si>
  <si>
    <r>
      <t xml:space="preserve"> A   12/2003.   (V.27.)  Kt.  rendelet  értelmében   </t>
    </r>
    <r>
      <rPr>
        <b/>
        <sz val="12"/>
        <rFont val="Times New Roman"/>
        <family val="1"/>
      </rPr>
      <t xml:space="preserve">adómentes  </t>
    </r>
    <r>
      <rPr>
        <sz val="12"/>
        <rFont val="Times New Roman"/>
        <family val="1"/>
      </rPr>
      <t xml:space="preserve"> építmények:   lakás,    garázs,</t>
    </r>
  </si>
  <si>
    <r>
      <t xml:space="preserve">A hétvégi házak utáni </t>
    </r>
    <r>
      <rPr>
        <b/>
        <sz val="12"/>
        <rFont val="Times New Roman"/>
        <family val="1"/>
      </rPr>
      <t>kedvezmény</t>
    </r>
    <r>
      <rPr>
        <sz val="12"/>
        <rFont val="Times New Roman"/>
        <family val="1"/>
      </rPr>
      <t xml:space="preserve"> mértéke 50%.</t>
    </r>
  </si>
  <si>
    <t xml:space="preserve"> által 2006. évben nyújtott közvetett támogatások</t>
  </si>
  <si>
    <t>Hitelező: OTP Bank Nyrt. Budapesti Önkormányzati Fiók</t>
  </si>
  <si>
    <t>2005. év</t>
  </si>
  <si>
    <t>2006. év</t>
  </si>
  <si>
    <r>
      <t xml:space="preserve">Gondozási Központ gondozottak térítési díjának </t>
    </r>
    <r>
      <rPr>
        <b/>
        <sz val="12"/>
        <rFont val="Times New Roman"/>
        <family val="1"/>
      </rPr>
      <t xml:space="preserve">méltányossági </t>
    </r>
    <r>
      <rPr>
        <sz val="12"/>
        <rFont val="Times New Roman"/>
        <family val="1"/>
      </rPr>
      <t>alapon történő elengedése.</t>
    </r>
  </si>
  <si>
    <t>5.)</t>
  </si>
  <si>
    <t xml:space="preserve">mely tartalmazza az önkormányzat tulajdonát, vagyonértékű jogait és az önkormányzati vagyont terhelő kötelezettségeit </t>
  </si>
  <si>
    <t>a 27/2003.(X.21.)Kt. rendelete 36. §-a alapján.</t>
  </si>
  <si>
    <r>
      <t>Az 5001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feletti alapterületű építmények esetében az adótétel </t>
    </r>
    <r>
      <rPr>
        <b/>
        <sz val="12"/>
        <rFont val="Times New Roman"/>
        <family val="1"/>
      </rPr>
      <t>kedvezményes.</t>
    </r>
  </si>
  <si>
    <r>
      <t xml:space="preserve">Az önkormányzati tulajdonú lakások elidegenítésekor a vételár egy összegben történő kiegyenlítése esetén nyújtott 30 és 50 %-os </t>
    </r>
    <r>
      <rPr>
        <b/>
        <sz val="12"/>
        <rFont val="Times New Roman"/>
        <family val="1"/>
      </rPr>
      <t>kedvezmény a</t>
    </r>
    <r>
      <rPr>
        <sz val="12"/>
        <rFont val="Times New Roman"/>
        <family val="1"/>
      </rPr>
      <t xml:space="preserve"> 32/2003.(XI.25.) Kt. rendelet 5. §-a alapján. </t>
    </r>
  </si>
  <si>
    <t>2006. évi pénzeszközök változásának bemutatása</t>
  </si>
  <si>
    <t>Csepeli Egészségügyi Szolgálat</t>
  </si>
  <si>
    <t>Az államháztartásról szóló – többször módosított – 1992. évi XXXVIII. törvény  118. § (2) 2.b. pontja alapján a Budapest XXI. Kerület Csepel Önkormányzata 2006. évi hiteleinek állománya lejárat, hitelezők és eszközök szerinti bontásban az alábbiak szerint alakul</t>
  </si>
  <si>
    <t>2006. évi hitelállománya</t>
  </si>
  <si>
    <t>Csepeli Bolgár Önkormányzat 2006. évi beszámoló mérlege</t>
  </si>
  <si>
    <t>Csepeli Cigány Önkormányzat 2006.évi beszámoló mérlege</t>
  </si>
  <si>
    <t>Csepeli Német Önkormányzat 2006. évi beszámoló mérlege</t>
  </si>
  <si>
    <t>Csepeli Örmény Önkormányzat 2006. évi beszámoló mérlege</t>
  </si>
  <si>
    <t>Csepeli Görög Önkormányzat 2006. évi beszámoló mérlege</t>
  </si>
  <si>
    <t>Csepeli Lengyel Önkormányzat 2006. évi beszámoló mérlege</t>
  </si>
  <si>
    <t>Csepeli Román Önkormányzat 2006. évi beszámoló mérlege</t>
  </si>
  <si>
    <t>Csepeli Ruszin Önkormányzat 2006. évi beszámoló mérlege</t>
  </si>
  <si>
    <t>Pénzforgalom nélküli bevételek (1. számú melléklet IX.sora)</t>
  </si>
  <si>
    <t>Bevételek  (1.számú melléklet mindösszesen sora) (+)</t>
  </si>
  <si>
    <t>Kiadások  (2.számú melléklet mindösszesen sora) (-)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</si>
</sst>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#,##0\ &quot;Ft&quot;"/>
    <numFmt numFmtId="199" formatCode="#,##0\ _F_t"/>
    <numFmt numFmtId="200" formatCode="&quot;?&quot;#,##0"/>
    <numFmt numFmtId="201" formatCode="&quot;?&quot;\ #,##0"/>
    <numFmt numFmtId="202" formatCode="&quot;*&quot;\ #,##0"/>
    <numFmt numFmtId="203" formatCode="#,##0.0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 quotePrefix="1">
      <alignment/>
    </xf>
    <xf numFmtId="0" fontId="7" fillId="0" borderId="4" xfId="0" applyFont="1" applyBorder="1" applyAlignment="1" quotePrefix="1">
      <alignment/>
    </xf>
    <xf numFmtId="0" fontId="7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22" applyFont="1">
      <alignment/>
      <protection/>
    </xf>
    <xf numFmtId="0" fontId="7" fillId="0" borderId="0" xfId="22">
      <alignment/>
      <protection/>
    </xf>
    <xf numFmtId="0" fontId="7" fillId="0" borderId="0" xfId="22" applyAlignment="1">
      <alignment horizontal="centerContinuous"/>
      <protection/>
    </xf>
    <xf numFmtId="0" fontId="10" fillId="0" borderId="0" xfId="22" applyFont="1" applyAlignment="1">
      <alignment horizontal="center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4" xfId="22" applyFont="1" applyBorder="1" applyAlignment="1">
      <alignment horizontal="center" vertical="top" wrapText="1"/>
      <protection/>
    </xf>
    <xf numFmtId="0" fontId="10" fillId="0" borderId="5" xfId="22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 wrapText="1"/>
      <protection/>
    </xf>
    <xf numFmtId="0" fontId="6" fillId="0" borderId="0" xfId="22" applyFont="1">
      <alignment/>
      <protection/>
    </xf>
    <xf numFmtId="0" fontId="11" fillId="0" borderId="0" xfId="22" applyFont="1" applyAlignment="1">
      <alignment horizontal="centerContinuous"/>
      <protection/>
    </xf>
    <xf numFmtId="0" fontId="9" fillId="0" borderId="0" xfId="22" applyFont="1" applyAlignment="1">
      <alignment horizontal="left"/>
      <protection/>
    </xf>
    <xf numFmtId="0" fontId="9" fillId="0" borderId="0" xfId="22" applyFont="1">
      <alignment/>
      <protection/>
    </xf>
    <xf numFmtId="198" fontId="10" fillId="0" borderId="9" xfId="22" applyNumberFormat="1" applyFont="1" applyBorder="1" applyAlignment="1">
      <alignment horizontal="right" vertical="top" wrapText="1"/>
      <protection/>
    </xf>
    <xf numFmtId="198" fontId="11" fillId="0" borderId="9" xfId="22" applyNumberFormat="1" applyFont="1" applyBorder="1" applyAlignment="1">
      <alignment horizontal="right" vertical="top" wrapText="1"/>
      <protection/>
    </xf>
    <xf numFmtId="0" fontId="9" fillId="0" borderId="1" xfId="22" applyFont="1" applyBorder="1" applyAlignment="1">
      <alignment horizontal="center"/>
      <protection/>
    </xf>
    <xf numFmtId="198" fontId="9" fillId="0" borderId="1" xfId="22" applyNumberFormat="1" applyFont="1" applyBorder="1">
      <alignment/>
      <protection/>
    </xf>
    <xf numFmtId="0" fontId="6" fillId="0" borderId="1" xfId="22" applyFont="1" applyBorder="1" applyAlignment="1">
      <alignment horizontal="center"/>
      <protection/>
    </xf>
    <xf numFmtId="198" fontId="6" fillId="0" borderId="1" xfId="22" applyNumberFormat="1" applyFont="1" applyBorder="1">
      <alignment/>
      <protection/>
    </xf>
    <xf numFmtId="0" fontId="6" fillId="0" borderId="0" xfId="22" applyFont="1" applyAlignment="1">
      <alignment horizontal="center"/>
      <protection/>
    </xf>
    <xf numFmtId="198" fontId="6" fillId="0" borderId="0" xfId="22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21" applyAlignment="1">
      <alignment horizontal="centerContinuous"/>
      <protection/>
    </xf>
    <xf numFmtId="3" fontId="7" fillId="0" borderId="0" xfId="21" applyNumberFormat="1" applyAlignment="1">
      <alignment horizontal="centerContinuous"/>
      <protection/>
    </xf>
    <xf numFmtId="0" fontId="7" fillId="0" borderId="0" xfId="21">
      <alignment/>
      <protection/>
    </xf>
    <xf numFmtId="3" fontId="7" fillId="0" borderId="0" xfId="21" applyNumberFormat="1">
      <alignment/>
      <protection/>
    </xf>
    <xf numFmtId="3" fontId="7" fillId="0" borderId="0" xfId="21" applyNumberFormat="1" applyAlignment="1">
      <alignment horizontal="center"/>
      <protection/>
    </xf>
    <xf numFmtId="17" fontId="7" fillId="0" borderId="0" xfId="21" applyNumberFormat="1" quotePrefix="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8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3" fontId="7" fillId="0" borderId="0" xfId="21" applyNumberFormat="1" applyFont="1" applyAlignment="1">
      <alignment horizontal="right"/>
      <protection/>
    </xf>
    <xf numFmtId="3" fontId="7" fillId="0" borderId="0" xfId="21" applyNumberFormat="1" applyAlignment="1">
      <alignment horizontal="right"/>
      <protection/>
    </xf>
    <xf numFmtId="0" fontId="7" fillId="0" borderId="0" xfId="21" applyFont="1">
      <alignment/>
      <protection/>
    </xf>
    <xf numFmtId="3" fontId="7" fillId="0" borderId="0" xfId="21" applyNumberFormat="1" applyFont="1">
      <alignment/>
      <protection/>
    </xf>
    <xf numFmtId="0" fontId="8" fillId="0" borderId="0" xfId="21" applyFont="1" applyAlignment="1">
      <alignment horizontal="right"/>
      <protection/>
    </xf>
    <xf numFmtId="0" fontId="7" fillId="0" borderId="0" xfId="2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 horizontal="centerContinuous"/>
      <protection/>
    </xf>
    <xf numFmtId="0" fontId="9" fillId="0" borderId="0" xfId="0" applyFont="1" applyAlignment="1">
      <alignment/>
    </xf>
    <xf numFmtId="3" fontId="7" fillId="0" borderId="0" xfId="21" applyNumberFormat="1" applyFont="1" applyAlignment="1">
      <alignment horizontal="center" wrapText="1"/>
      <protection/>
    </xf>
    <xf numFmtId="0" fontId="7" fillId="0" borderId="0" xfId="21" applyFont="1" applyAlignment="1">
      <alignment horizontal="center" wrapText="1"/>
      <protection/>
    </xf>
    <xf numFmtId="0" fontId="7" fillId="0" borderId="0" xfId="21" applyAlignment="1">
      <alignment horizontal="center" vertical="center"/>
      <protection/>
    </xf>
    <xf numFmtId="0" fontId="7" fillId="0" borderId="0" xfId="21" applyFont="1" applyAlignment="1">
      <alignment horizontal="center" vertical="center" wrapText="1"/>
      <protection/>
    </xf>
    <xf numFmtId="3" fontId="7" fillId="0" borderId="0" xfId="21" applyNumberFormat="1" applyFont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17" fontId="7" fillId="0" borderId="0" xfId="21" applyNumberFormat="1" applyFont="1" quotePrefix="1">
      <alignment/>
      <protection/>
    </xf>
    <xf numFmtId="17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3" fontId="7" fillId="0" borderId="1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7" fillId="0" borderId="0" xfId="0" applyFont="1" applyAlignment="1">
      <alignment horizontal="right"/>
    </xf>
    <xf numFmtId="3" fontId="19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21" applyFont="1" applyAlignment="1">
      <alignment/>
      <protection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/>
    </xf>
    <xf numFmtId="0" fontId="6" fillId="0" borderId="1" xfId="22" applyFont="1" applyBorder="1">
      <alignment/>
      <protection/>
    </xf>
    <xf numFmtId="198" fontId="6" fillId="0" borderId="1" xfId="22" applyNumberFormat="1" applyFont="1" applyBorder="1">
      <alignment/>
      <protection/>
    </xf>
    <xf numFmtId="0" fontId="8" fillId="0" borderId="0" xfId="22" applyFont="1" applyBorder="1">
      <alignment/>
      <protection/>
    </xf>
    <xf numFmtId="0" fontId="17" fillId="0" borderId="0" xfId="19" applyFont="1">
      <alignment/>
      <protection/>
    </xf>
    <xf numFmtId="0" fontId="17" fillId="0" borderId="0" xfId="19" applyFont="1" applyBorder="1">
      <alignment/>
      <protection/>
    </xf>
    <xf numFmtId="0" fontId="25" fillId="0" borderId="0" xfId="19" applyFont="1" applyAlignment="1">
      <alignment horizontal="center"/>
      <protection/>
    </xf>
    <xf numFmtId="0" fontId="17" fillId="0" borderId="10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left" vertical="center" wrapText="1"/>
      <protection/>
    </xf>
    <xf numFmtId="3" fontId="17" fillId="0" borderId="1" xfId="19" applyNumberFormat="1" applyFont="1" applyBorder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26" fillId="0" borderId="1" xfId="19" applyFont="1" applyBorder="1" applyAlignment="1">
      <alignment horizontal="center" vertical="center"/>
      <protection/>
    </xf>
    <xf numFmtId="0" fontId="26" fillId="0" borderId="1" xfId="19" applyFont="1" applyBorder="1" applyAlignment="1">
      <alignment horizontal="left" vertical="center"/>
      <protection/>
    </xf>
    <xf numFmtId="3" fontId="26" fillId="0" borderId="1" xfId="19" applyNumberFormat="1" applyFont="1" applyBorder="1" applyAlignment="1">
      <alignment vertical="center"/>
      <protection/>
    </xf>
    <xf numFmtId="0" fontId="26" fillId="0" borderId="0" xfId="19" applyFont="1" applyBorder="1" applyAlignment="1">
      <alignment vertical="center"/>
      <protection/>
    </xf>
    <xf numFmtId="0" fontId="26" fillId="0" borderId="0" xfId="19" applyFont="1" applyAlignment="1">
      <alignment vertical="center"/>
      <protection/>
    </xf>
    <xf numFmtId="0" fontId="23" fillId="0" borderId="0" xfId="19">
      <alignment/>
      <protection/>
    </xf>
    <xf numFmtId="0" fontId="23" fillId="0" borderId="0" xfId="19" applyBorder="1">
      <alignment/>
      <protection/>
    </xf>
    <xf numFmtId="0" fontId="23" fillId="0" borderId="0" xfId="19" applyAlignment="1">
      <alignment horizontal="right"/>
      <protection/>
    </xf>
    <xf numFmtId="0" fontId="23" fillId="0" borderId="0" xfId="19" applyBorder="1" applyAlignment="1">
      <alignment horizontal="right"/>
      <protection/>
    </xf>
    <xf numFmtId="0" fontId="17" fillId="0" borderId="0" xfId="19" applyFont="1" applyAlignment="1">
      <alignment horizontal="right"/>
      <protection/>
    </xf>
    <xf numFmtId="3" fontId="7" fillId="0" borderId="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8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12" fillId="0" borderId="0" xfId="24" applyFont="1" applyAlignment="1">
      <alignment horizontal="centerContinuous"/>
      <protection/>
    </xf>
    <xf numFmtId="0" fontId="13" fillId="0" borderId="0" xfId="24" applyFont="1">
      <alignment/>
      <protection/>
    </xf>
    <xf numFmtId="0" fontId="7" fillId="0" borderId="0" xfId="24">
      <alignment/>
      <protection/>
    </xf>
    <xf numFmtId="0" fontId="12" fillId="0" borderId="0" xfId="24" applyFont="1">
      <alignment/>
      <protection/>
    </xf>
    <xf numFmtId="0" fontId="8" fillId="0" borderId="0" xfId="24" applyFont="1">
      <alignment/>
      <protection/>
    </xf>
    <xf numFmtId="0" fontId="7" fillId="0" borderId="11" xfId="24" applyBorder="1" applyAlignment="1">
      <alignment horizontal="centerContinuous"/>
      <protection/>
    </xf>
    <xf numFmtId="0" fontId="7" fillId="0" borderId="6" xfId="24" applyBorder="1" applyAlignment="1">
      <alignment horizontal="centerContinuous"/>
      <protection/>
    </xf>
    <xf numFmtId="0" fontId="14" fillId="0" borderId="1" xfId="24" applyFont="1" applyBorder="1" applyAlignment="1">
      <alignment horizontal="center" vertical="top" wrapText="1"/>
      <protection/>
    </xf>
    <xf numFmtId="0" fontId="14" fillId="0" borderId="2" xfId="24" applyFont="1" applyBorder="1" applyAlignment="1">
      <alignment horizontal="center" vertical="top" wrapText="1"/>
      <protection/>
    </xf>
    <xf numFmtId="0" fontId="15" fillId="0" borderId="1" xfId="24" applyFont="1" applyBorder="1">
      <alignment/>
      <protection/>
    </xf>
    <xf numFmtId="3" fontId="16" fillId="0" borderId="1" xfId="24" applyNumberFormat="1" applyFont="1" applyBorder="1">
      <alignment/>
      <protection/>
    </xf>
    <xf numFmtId="0" fontId="16" fillId="0" borderId="0" xfId="24" applyFont="1">
      <alignment/>
      <protection/>
    </xf>
    <xf numFmtId="3" fontId="15" fillId="0" borderId="1" xfId="24" applyNumberFormat="1" applyFont="1" applyBorder="1">
      <alignment/>
      <protection/>
    </xf>
    <xf numFmtId="0" fontId="7" fillId="0" borderId="1" xfId="24" applyFont="1" applyBorder="1">
      <alignment/>
      <protection/>
    </xf>
    <xf numFmtId="3" fontId="7" fillId="0" borderId="1" xfId="24" applyNumberFormat="1" applyBorder="1">
      <alignment/>
      <protection/>
    </xf>
    <xf numFmtId="3" fontId="7" fillId="0" borderId="1" xfId="24" applyNumberFormat="1" applyFont="1" applyBorder="1">
      <alignment/>
      <protection/>
    </xf>
    <xf numFmtId="0" fontId="7" fillId="0" borderId="1" xfId="24" applyBorder="1">
      <alignment/>
      <protection/>
    </xf>
    <xf numFmtId="0" fontId="7" fillId="0" borderId="0" xfId="24" applyFont="1">
      <alignment/>
      <protection/>
    </xf>
    <xf numFmtId="0" fontId="7" fillId="0" borderId="0" xfId="24" applyBorder="1">
      <alignment/>
      <protection/>
    </xf>
    <xf numFmtId="3" fontId="7" fillId="0" borderId="0" xfId="24" applyNumberFormat="1" applyBorder="1">
      <alignment/>
      <protection/>
    </xf>
    <xf numFmtId="3" fontId="7" fillId="0" borderId="0" xfId="24" applyNumberFormat="1" applyFont="1" applyBorder="1">
      <alignment/>
      <protection/>
    </xf>
    <xf numFmtId="0" fontId="7" fillId="0" borderId="5" xfId="24" applyBorder="1" applyAlignment="1">
      <alignment wrapText="1"/>
      <protection/>
    </xf>
    <xf numFmtId="3" fontId="7" fillId="0" borderId="5" xfId="24" applyNumberFormat="1" applyBorder="1">
      <alignment/>
      <protection/>
    </xf>
    <xf numFmtId="3" fontId="7" fillId="0" borderId="5" xfId="24" applyNumberFormat="1" applyFont="1" applyBorder="1">
      <alignment/>
      <protection/>
    </xf>
    <xf numFmtId="0" fontId="7" fillId="0" borderId="1" xfId="24" applyFont="1" applyBorder="1" applyAlignment="1">
      <alignment wrapText="1"/>
      <protection/>
    </xf>
    <xf numFmtId="0" fontId="7" fillId="0" borderId="1" xfId="24" applyBorder="1" applyAlignment="1">
      <alignment horizontal="left" vertical="justify"/>
      <protection/>
    </xf>
    <xf numFmtId="3" fontId="7" fillId="0" borderId="1" xfId="24" applyNumberFormat="1" applyBorder="1" applyAlignment="1">
      <alignment horizontal="centerContinuous"/>
      <protection/>
    </xf>
    <xf numFmtId="3" fontId="7" fillId="0" borderId="1" xfId="24" applyNumberFormat="1" applyFont="1" applyBorder="1" applyAlignment="1">
      <alignment horizontal="right"/>
      <protection/>
    </xf>
    <xf numFmtId="0" fontId="7" fillId="0" borderId="1" xfId="24" applyBorder="1" applyAlignment="1">
      <alignment wrapText="1"/>
      <protection/>
    </xf>
    <xf numFmtId="0" fontId="15" fillId="0" borderId="1" xfId="24" applyFont="1" applyBorder="1" applyAlignment="1">
      <alignment wrapText="1"/>
      <protection/>
    </xf>
    <xf numFmtId="3" fontId="16" fillId="0" borderId="5" xfId="24" applyNumberFormat="1" applyFont="1" applyBorder="1">
      <alignment/>
      <protection/>
    </xf>
    <xf numFmtId="0" fontId="8" fillId="0" borderId="1" xfId="24" applyFont="1" applyBorder="1" applyAlignment="1">
      <alignment wrapText="1"/>
      <protection/>
    </xf>
    <xf numFmtId="3" fontId="8" fillId="0" borderId="1" xfId="24" applyNumberFormat="1" applyFont="1" applyBorder="1">
      <alignment/>
      <protection/>
    </xf>
    <xf numFmtId="3" fontId="20" fillId="0" borderId="1" xfId="24" applyNumberFormat="1" applyFont="1" applyBorder="1">
      <alignment/>
      <protection/>
    </xf>
    <xf numFmtId="0" fontId="7" fillId="0" borderId="1" xfId="24" applyFont="1" applyBorder="1">
      <alignment/>
      <protection/>
    </xf>
    <xf numFmtId="3" fontId="7" fillId="0" borderId="1" xfId="24" applyNumberFormat="1" applyFont="1" applyBorder="1">
      <alignment/>
      <protection/>
    </xf>
    <xf numFmtId="0" fontId="16" fillId="0" borderId="1" xfId="24" applyFont="1" applyBorder="1">
      <alignment/>
      <protection/>
    </xf>
    <xf numFmtId="3" fontId="15" fillId="0" borderId="5" xfId="24" applyNumberFormat="1" applyFont="1" applyBorder="1">
      <alignment/>
      <protection/>
    </xf>
    <xf numFmtId="0" fontId="15" fillId="0" borderId="0" xfId="24" applyFont="1" applyBorder="1">
      <alignment/>
      <protection/>
    </xf>
    <xf numFmtId="3" fontId="15" fillId="0" borderId="0" xfId="24" applyNumberFormat="1" applyFont="1" applyBorder="1">
      <alignment/>
      <protection/>
    </xf>
    <xf numFmtId="0" fontId="8" fillId="0" borderId="1" xfId="24" applyFont="1" applyBorder="1">
      <alignment/>
      <protection/>
    </xf>
    <xf numFmtId="3" fontId="7" fillId="0" borderId="1" xfId="24" applyNumberFormat="1" applyBorder="1" applyAlignment="1">
      <alignment horizontal="right"/>
      <protection/>
    </xf>
    <xf numFmtId="0" fontId="7" fillId="0" borderId="1" xfId="24" applyBorder="1" applyAlignment="1">
      <alignment horizontal="left"/>
      <protection/>
    </xf>
    <xf numFmtId="3" fontId="8" fillId="0" borderId="1" xfId="24" applyNumberFormat="1" applyFont="1" applyBorder="1" applyAlignment="1">
      <alignment horizontal="right"/>
      <protection/>
    </xf>
    <xf numFmtId="3" fontId="8" fillId="0" borderId="0" xfId="24" applyNumberFormat="1" applyFont="1" applyBorder="1">
      <alignment/>
      <protection/>
    </xf>
    <xf numFmtId="3" fontId="8" fillId="0" borderId="0" xfId="24" applyNumberFormat="1" applyFont="1">
      <alignment/>
      <protection/>
    </xf>
    <xf numFmtId="3" fontId="7" fillId="0" borderId="0" xfId="24" applyNumberFormat="1">
      <alignment/>
      <protection/>
    </xf>
    <xf numFmtId="0" fontId="14" fillId="0" borderId="0" xfId="24" applyFont="1" applyBorder="1">
      <alignment/>
      <protection/>
    </xf>
    <xf numFmtId="0" fontId="17" fillId="0" borderId="0" xfId="20" applyFont="1">
      <alignment/>
      <protection/>
    </xf>
    <xf numFmtId="0" fontId="26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justify" wrapText="1"/>
      <protection/>
    </xf>
    <xf numFmtId="0" fontId="10" fillId="0" borderId="0" xfId="20" applyFont="1" applyAlignment="1">
      <alignment horizontal="justify"/>
      <protection/>
    </xf>
    <xf numFmtId="0" fontId="10" fillId="0" borderId="0" xfId="20" applyFont="1" applyAlignment="1">
      <alignment/>
      <protection/>
    </xf>
    <xf numFmtId="0" fontId="26" fillId="0" borderId="0" xfId="20" applyFont="1" applyBorder="1">
      <alignment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 wrapText="1"/>
      <protection/>
    </xf>
    <xf numFmtId="16" fontId="26" fillId="0" borderId="0" xfId="20" applyNumberFormat="1" applyFont="1" applyBorder="1" applyAlignment="1">
      <alignment horizontal="center"/>
      <protection/>
    </xf>
    <xf numFmtId="3" fontId="26" fillId="0" borderId="0" xfId="20" applyNumberFormat="1" applyFont="1" applyBorder="1">
      <alignment/>
      <protection/>
    </xf>
    <xf numFmtId="0" fontId="6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7" fillId="0" borderId="0" xfId="24" applyFont="1" applyAlignment="1">
      <alignment horizontal="right"/>
      <protection/>
    </xf>
    <xf numFmtId="0" fontId="17" fillId="0" borderId="0" xfId="20" applyFont="1" applyAlignment="1">
      <alignment horizontal="right"/>
      <protection/>
    </xf>
    <xf numFmtId="0" fontId="17" fillId="0" borderId="0" xfId="20" applyFont="1" applyAlignment="1">
      <alignment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vertical="center"/>
      <protection/>
    </xf>
    <xf numFmtId="3" fontId="17" fillId="0" borderId="5" xfId="20" applyNumberFormat="1" applyFont="1" applyBorder="1" applyAlignment="1">
      <alignment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vertical="center"/>
      <protection/>
    </xf>
    <xf numFmtId="3" fontId="17" fillId="0" borderId="1" xfId="20" applyNumberFormat="1" applyFont="1" applyBorder="1" applyAlignment="1">
      <alignment vertical="center"/>
      <protection/>
    </xf>
    <xf numFmtId="16" fontId="26" fillId="0" borderId="1" xfId="20" applyNumberFormat="1" applyFont="1" applyBorder="1" applyAlignment="1">
      <alignment horizontal="center" vertical="center"/>
      <protection/>
    </xf>
    <xf numFmtId="0" fontId="26" fillId="0" borderId="1" xfId="20" applyFont="1" applyBorder="1" applyAlignment="1">
      <alignment vertical="center"/>
      <protection/>
    </xf>
    <xf numFmtId="3" fontId="26" fillId="0" borderId="1" xfId="20" applyNumberFormat="1" applyFont="1" applyBorder="1" applyAlignment="1">
      <alignment vertical="center"/>
      <protection/>
    </xf>
    <xf numFmtId="0" fontId="26" fillId="0" borderId="0" xfId="20" applyFont="1" applyAlignment="1">
      <alignment vertical="center"/>
      <protection/>
    </xf>
    <xf numFmtId="0" fontId="6" fillId="0" borderId="0" xfId="22" applyFont="1" applyBorder="1" applyAlignment="1">
      <alignment horizontal="center"/>
      <protection/>
    </xf>
    <xf numFmtId="198" fontId="6" fillId="0" borderId="0" xfId="22" applyNumberFormat="1" applyFont="1" applyBorder="1">
      <alignment/>
      <protection/>
    </xf>
    <xf numFmtId="198" fontId="11" fillId="0" borderId="0" xfId="22" applyNumberFormat="1" applyFont="1" applyBorder="1" applyAlignment="1">
      <alignment horizontal="right" vertical="top" wrapText="1"/>
      <protection/>
    </xf>
    <xf numFmtId="0" fontId="10" fillId="0" borderId="0" xfId="22" applyFont="1" applyAlignment="1">
      <alignment/>
      <protection/>
    </xf>
    <xf numFmtId="0" fontId="17" fillId="0" borderId="6" xfId="19" applyFont="1" applyBorder="1" applyAlignment="1">
      <alignment vertical="center"/>
      <protection/>
    </xf>
    <xf numFmtId="0" fontId="17" fillId="0" borderId="12" xfId="19" applyFont="1" applyBorder="1" applyAlignment="1">
      <alignment vertical="center"/>
      <protection/>
    </xf>
    <xf numFmtId="0" fontId="10" fillId="0" borderId="0" xfId="22" applyFont="1" applyAlignment="1">
      <alignment horizontal="justify" wrapText="1"/>
      <protection/>
    </xf>
    <xf numFmtId="0" fontId="6" fillId="0" borderId="0" xfId="24" applyFont="1" applyAlignment="1">
      <alignment horizontal="center"/>
      <protection/>
    </xf>
    <xf numFmtId="0" fontId="7" fillId="0" borderId="10" xfId="24" applyBorder="1" applyAlignment="1">
      <alignment horizontal="center" vertical="center"/>
      <protection/>
    </xf>
    <xf numFmtId="0" fontId="7" fillId="0" borderId="5" xfId="24" applyBorder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0" fillId="0" borderId="0" xfId="20" applyFont="1" applyAlignment="1">
      <alignment horizontal="justify" vertical="center" wrapText="1"/>
      <protection/>
    </xf>
    <xf numFmtId="0" fontId="17" fillId="0" borderId="0" xfId="20" applyFont="1" applyAlignment="1">
      <alignment vertical="center" wrapText="1"/>
      <protection/>
    </xf>
    <xf numFmtId="0" fontId="10" fillId="0" borderId="0" xfId="20" applyFont="1" applyAlignment="1">
      <alignment horizontal="justify" wrapText="1"/>
      <protection/>
    </xf>
    <xf numFmtId="0" fontId="17" fillId="0" borderId="0" xfId="20" applyFont="1" applyAlignment="1">
      <alignment wrapText="1"/>
      <protection/>
    </xf>
    <xf numFmtId="0" fontId="10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6" fillId="0" borderId="0" xfId="0" applyFont="1" applyAlignment="1">
      <alignment horizontal="center"/>
    </xf>
    <xf numFmtId="0" fontId="8" fillId="0" borderId="0" xfId="21" applyFont="1" applyAlignment="1">
      <alignment horizontal="center"/>
      <protection/>
    </xf>
    <xf numFmtId="3" fontId="7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" fontId="7" fillId="0" borderId="0" xfId="21" applyNumberFormat="1" applyAlignment="1">
      <alignment horizontal="center"/>
      <protection/>
    </xf>
    <xf numFmtId="0" fontId="7" fillId="0" borderId="0" xfId="2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19" applyFont="1" applyAlignment="1">
      <alignment horizontal="center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8" xfId="19" applyFont="1" applyBorder="1" applyAlignment="1">
      <alignment vertical="center"/>
      <protection/>
    </xf>
    <xf numFmtId="0" fontId="17" fillId="0" borderId="7" xfId="19" applyFont="1" applyBorder="1" applyAlignment="1">
      <alignment vertical="center"/>
      <protection/>
    </xf>
    <xf numFmtId="0" fontId="17" fillId="0" borderId="9" xfId="19" applyFont="1" applyBorder="1" applyAlignment="1">
      <alignment vertical="center"/>
      <protection/>
    </xf>
    <xf numFmtId="0" fontId="17" fillId="0" borderId="10" xfId="19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horizontal="center" vertical="center" wrapText="1"/>
      <protection/>
    </xf>
    <xf numFmtId="0" fontId="17" fillId="0" borderId="14" xfId="19" applyFont="1" applyBorder="1" applyAlignment="1">
      <alignment vertical="center"/>
      <protection/>
    </xf>
    <xf numFmtId="0" fontId="17" fillId="0" borderId="14" xfId="19" applyFont="1" applyBorder="1" applyAlignment="1">
      <alignment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7" fillId="0" borderId="6" xfId="19" applyFont="1" applyBorder="1" applyAlignment="1">
      <alignment horizontal="center" vertical="center" wrapText="1"/>
      <protection/>
    </xf>
    <xf numFmtId="0" fontId="17" fillId="0" borderId="12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0" fontId="17" fillId="0" borderId="9" xfId="19" applyFont="1" applyBorder="1" applyAlignment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Hyperlink" xfId="17"/>
    <cellStyle name="Followed Hyperlink" xfId="18"/>
    <cellStyle name="Normál_eu,közvetett táblák" xfId="19"/>
    <cellStyle name="Normál_euközvetett táblák (2)" xfId="20"/>
    <cellStyle name="Normál_Munkafüzet1" xfId="21"/>
    <cellStyle name="Normál_Munkafüzet3" xfId="22"/>
    <cellStyle name="Normal_tanusitv" xfId="23"/>
    <cellStyle name="Normál_VAGYONKIMUTATÁS 2003-02006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zoomScale="80" zoomScaleNormal="80" workbookViewId="0" topLeftCell="A1">
      <selection activeCell="B11" sqref="B11"/>
    </sheetView>
  </sheetViews>
  <sheetFormatPr defaultColWidth="9.140625" defaultRowHeight="12.75"/>
  <cols>
    <col min="1" max="1" width="3.7109375" style="4" customWidth="1"/>
    <col min="2" max="2" width="43.57421875" style="4" customWidth="1"/>
    <col min="3" max="4" width="12.28125" style="5" customWidth="1"/>
    <col min="5" max="5" width="4.28125" style="4" customWidth="1"/>
    <col min="6" max="6" width="31.57421875" style="4" customWidth="1"/>
    <col min="7" max="7" width="11.421875" style="5" customWidth="1"/>
    <col min="8" max="8" width="12.57421875" style="5" customWidth="1"/>
    <col min="10" max="10" width="11.57421875" style="0" bestFit="1" customWidth="1"/>
  </cols>
  <sheetData>
    <row r="2" spans="1:8" ht="15.75">
      <c r="A2" s="1" t="s">
        <v>428</v>
      </c>
      <c r="B2" s="3"/>
      <c r="C2" s="2"/>
      <c r="D2" s="2"/>
      <c r="E2" s="3"/>
      <c r="F2" s="3"/>
      <c r="G2" s="2"/>
      <c r="H2" s="2"/>
    </row>
    <row r="3" spans="1:8" ht="15.75">
      <c r="A3" s="1" t="s">
        <v>443</v>
      </c>
      <c r="B3" s="3"/>
      <c r="C3" s="2"/>
      <c r="D3" s="2"/>
      <c r="E3" s="3"/>
      <c r="F3" s="3"/>
      <c r="G3" s="2"/>
      <c r="H3" s="2"/>
    </row>
    <row r="4" spans="1:8" ht="15.75">
      <c r="A4" s="1"/>
      <c r="B4" s="3"/>
      <c r="C4" s="2"/>
      <c r="D4" s="2"/>
      <c r="E4" s="3"/>
      <c r="F4" s="3"/>
      <c r="G4" s="2"/>
      <c r="H4" s="2" t="s">
        <v>0</v>
      </c>
    </row>
    <row r="5" spans="1:8" ht="15.75">
      <c r="A5" s="14" t="s">
        <v>1</v>
      </c>
      <c r="B5" s="14"/>
      <c r="C5" s="15" t="s">
        <v>508</v>
      </c>
      <c r="D5" s="15" t="s">
        <v>509</v>
      </c>
      <c r="E5" s="14" t="s">
        <v>2</v>
      </c>
      <c r="F5" s="14"/>
      <c r="G5" s="15" t="s">
        <v>508</v>
      </c>
      <c r="H5" s="15" t="s">
        <v>509</v>
      </c>
    </row>
    <row r="6" spans="1:8" ht="15.75">
      <c r="A6" s="85" t="s">
        <v>142</v>
      </c>
      <c r="B6" s="14"/>
      <c r="C6" s="15"/>
      <c r="D6" s="15"/>
      <c r="E6" s="31" t="s">
        <v>4</v>
      </c>
      <c r="F6" s="84"/>
      <c r="G6" s="15"/>
      <c r="H6" s="15"/>
    </row>
    <row r="7" spans="1:8" s="17" customFormat="1" ht="12.75">
      <c r="A7" s="16" t="s">
        <v>3</v>
      </c>
      <c r="B7" s="16"/>
      <c r="C7" s="11">
        <v>3486317</v>
      </c>
      <c r="D7" s="11">
        <v>3164963</v>
      </c>
      <c r="E7" s="151" t="s">
        <v>6</v>
      </c>
      <c r="F7" s="87"/>
      <c r="G7" s="11">
        <v>5721647</v>
      </c>
      <c r="H7" s="11">
        <v>6173565</v>
      </c>
    </row>
    <row r="8" spans="1:8" ht="12.75">
      <c r="A8" s="16" t="s">
        <v>5</v>
      </c>
      <c r="B8" s="18"/>
      <c r="C8" s="11">
        <f>SUM(C9:C11)</f>
        <v>1550600</v>
      </c>
      <c r="D8" s="11">
        <f>SUM(D9:D11)</f>
        <v>1547224</v>
      </c>
      <c r="E8" s="12"/>
      <c r="F8" s="12"/>
      <c r="G8" s="11"/>
      <c r="H8" s="11"/>
    </row>
    <row r="9" spans="1:8" ht="12.75">
      <c r="A9" s="10"/>
      <c r="B9" s="19" t="s">
        <v>7</v>
      </c>
      <c r="C9" s="23">
        <v>750379</v>
      </c>
      <c r="D9" s="11">
        <v>747433</v>
      </c>
      <c r="E9" s="93" t="s">
        <v>8</v>
      </c>
      <c r="F9" s="32"/>
      <c r="G9" s="11">
        <v>1866598</v>
      </c>
      <c r="H9" s="11">
        <v>1965955</v>
      </c>
    </row>
    <row r="10" spans="1:8" ht="12.75">
      <c r="A10" s="10"/>
      <c r="B10" s="19" t="s">
        <v>184</v>
      </c>
      <c r="C10" s="23">
        <v>442261</v>
      </c>
      <c r="D10" s="11">
        <v>420542</v>
      </c>
      <c r="E10" s="27"/>
      <c r="F10" s="27"/>
      <c r="G10" s="11"/>
      <c r="H10" s="11"/>
    </row>
    <row r="11" spans="1:8" ht="12.75">
      <c r="A11" s="10"/>
      <c r="B11" s="19" t="s">
        <v>210</v>
      </c>
      <c r="C11" s="23">
        <v>357960</v>
      </c>
      <c r="D11" s="11">
        <v>379249</v>
      </c>
      <c r="E11" s="20" t="s">
        <v>9</v>
      </c>
      <c r="F11" s="10"/>
      <c r="G11" s="11">
        <v>4553602</v>
      </c>
      <c r="H11" s="11">
        <v>6753196</v>
      </c>
    </row>
    <row r="12" spans="1:8" ht="12.75">
      <c r="A12" s="16" t="s">
        <v>10</v>
      </c>
      <c r="B12" s="16"/>
      <c r="C12" s="11">
        <f>SUM(C13:C16)</f>
        <v>7779838</v>
      </c>
      <c r="D12" s="11">
        <f>SUM(D13:D16)</f>
        <v>6862415</v>
      </c>
      <c r="G12" s="11"/>
      <c r="H12" s="11"/>
    </row>
    <row r="13" spans="1:8" ht="12.75">
      <c r="A13" s="10"/>
      <c r="B13" s="19" t="s">
        <v>11</v>
      </c>
      <c r="C13" s="23">
        <v>3201151</v>
      </c>
      <c r="D13" s="11">
        <v>1404100</v>
      </c>
      <c r="E13" s="20" t="s">
        <v>464</v>
      </c>
      <c r="F13" s="10"/>
      <c r="G13" s="11">
        <v>47877</v>
      </c>
      <c r="H13" s="11">
        <v>584019</v>
      </c>
    </row>
    <row r="14" spans="1:8" ht="12.75">
      <c r="A14" s="10"/>
      <c r="B14" s="19" t="s">
        <v>13</v>
      </c>
      <c r="C14" s="23">
        <v>3943768</v>
      </c>
      <c r="D14" s="11">
        <v>4819408</v>
      </c>
      <c r="E14" s="27"/>
      <c r="F14" s="27"/>
      <c r="G14" s="11"/>
      <c r="H14" s="11"/>
    </row>
    <row r="15" spans="1:8" ht="12.75">
      <c r="A15" s="10"/>
      <c r="B15" s="19" t="s">
        <v>14</v>
      </c>
      <c r="C15" s="23">
        <v>607470</v>
      </c>
      <c r="D15" s="11">
        <v>611268</v>
      </c>
      <c r="G15" s="11"/>
      <c r="H15" s="11"/>
    </row>
    <row r="16" spans="1:8" ht="12.75">
      <c r="A16" s="10"/>
      <c r="B16" s="20" t="s">
        <v>475</v>
      </c>
      <c r="C16" s="23">
        <v>27449</v>
      </c>
      <c r="D16" s="11">
        <v>27639</v>
      </c>
      <c r="E16" s="12" t="s">
        <v>476</v>
      </c>
      <c r="F16" s="12"/>
      <c r="G16" s="11">
        <v>306709</v>
      </c>
      <c r="H16" s="11">
        <v>382625</v>
      </c>
    </row>
    <row r="17" spans="1:8" ht="12.75">
      <c r="A17" s="16" t="s">
        <v>472</v>
      </c>
      <c r="B17" s="16"/>
      <c r="C17" s="23">
        <f>SUM(C18:C20)</f>
        <v>1644937</v>
      </c>
      <c r="D17" s="11">
        <f>SUM(D18:D20)</f>
        <v>1630893</v>
      </c>
      <c r="E17" s="27"/>
      <c r="F17" s="27"/>
      <c r="G17" s="11"/>
      <c r="H17" s="11"/>
    </row>
    <row r="18" spans="1:8" ht="12.75">
      <c r="A18" s="10"/>
      <c r="B18" s="19" t="s">
        <v>18</v>
      </c>
      <c r="C18" s="11">
        <v>818193</v>
      </c>
      <c r="D18" s="11">
        <v>813246</v>
      </c>
      <c r="E18" s="93" t="s">
        <v>465</v>
      </c>
      <c r="F18" s="32"/>
      <c r="G18" s="11">
        <v>539541</v>
      </c>
      <c r="H18" s="11">
        <v>511566</v>
      </c>
    </row>
    <row r="19" spans="1:8" ht="12.75">
      <c r="A19" s="10"/>
      <c r="B19" s="19" t="s">
        <v>461</v>
      </c>
      <c r="C19" s="11">
        <v>753197</v>
      </c>
      <c r="D19" s="11">
        <v>802669</v>
      </c>
      <c r="E19" s="27"/>
      <c r="F19" s="27"/>
      <c r="G19" s="11"/>
      <c r="H19" s="11"/>
    </row>
    <row r="20" spans="1:8" ht="12.75">
      <c r="A20" s="10"/>
      <c r="B20" s="20" t="s">
        <v>477</v>
      </c>
      <c r="C20" s="11">
        <v>73547</v>
      </c>
      <c r="D20" s="11">
        <v>14978</v>
      </c>
      <c r="E20" s="12"/>
      <c r="F20" s="12"/>
      <c r="G20" s="11"/>
      <c r="H20" s="11"/>
    </row>
    <row r="21" spans="1:8" ht="12.75">
      <c r="A21" s="10" t="s">
        <v>211</v>
      </c>
      <c r="B21" s="19"/>
      <c r="C21" s="11">
        <v>498000</v>
      </c>
      <c r="D21" s="11">
        <v>0</v>
      </c>
      <c r="E21" s="12" t="s">
        <v>466</v>
      </c>
      <c r="F21" s="12"/>
      <c r="G21" s="11">
        <v>0</v>
      </c>
      <c r="H21" s="11">
        <v>498000</v>
      </c>
    </row>
    <row r="22" spans="1:8" ht="12.75">
      <c r="A22" s="16" t="s">
        <v>462</v>
      </c>
      <c r="B22" s="19"/>
      <c r="C22" s="11">
        <v>540943</v>
      </c>
      <c r="D22" s="11">
        <v>3013844</v>
      </c>
      <c r="E22" s="12"/>
      <c r="F22" s="90"/>
      <c r="G22" s="11"/>
      <c r="H22" s="11"/>
    </row>
    <row r="23" spans="1:8" ht="12.75">
      <c r="A23" s="10" t="s">
        <v>483</v>
      </c>
      <c r="B23" s="19"/>
      <c r="C23" s="11">
        <v>0</v>
      </c>
      <c r="D23" s="11">
        <v>2150899</v>
      </c>
      <c r="E23" s="25" t="s">
        <v>467</v>
      </c>
      <c r="F23" s="152"/>
      <c r="G23" s="11"/>
      <c r="H23" s="11">
        <v>2150899</v>
      </c>
    </row>
    <row r="24" spans="1:8" ht="12.75">
      <c r="A24" s="10" t="s">
        <v>484</v>
      </c>
      <c r="B24" s="31"/>
      <c r="C24" s="9">
        <v>0</v>
      </c>
      <c r="D24" s="158">
        <v>765164</v>
      </c>
      <c r="E24" s="13"/>
      <c r="F24" s="20"/>
      <c r="G24" s="159"/>
      <c r="H24" s="9"/>
    </row>
    <row r="25" spans="1:8" s="17" customFormat="1" ht="12.75">
      <c r="A25" s="13" t="s">
        <v>144</v>
      </c>
      <c r="B25" s="31"/>
      <c r="C25" s="9">
        <f>SUM(C7:C8,C12,C17,C21,C22,C23,C24)</f>
        <v>15500635</v>
      </c>
      <c r="D25" s="9">
        <f>SUM(D7:D8,D12,D17,D21,D22,D23,D24)</f>
        <v>19135402</v>
      </c>
      <c r="E25" s="8" t="s">
        <v>12</v>
      </c>
      <c r="F25" s="20"/>
      <c r="G25" s="9">
        <f>SUM(G7:G24)</f>
        <v>13035974</v>
      </c>
      <c r="H25" s="9">
        <f>SUM(H7:H24)</f>
        <v>19019825</v>
      </c>
    </row>
    <row r="26" spans="1:8" ht="12.75">
      <c r="A26" s="13" t="s">
        <v>143</v>
      </c>
      <c r="B26" s="19"/>
      <c r="C26" s="11"/>
      <c r="D26" s="11"/>
      <c r="E26" s="154" t="s">
        <v>478</v>
      </c>
      <c r="F26" s="27"/>
      <c r="G26" s="11"/>
      <c r="H26" s="11"/>
    </row>
    <row r="27" spans="1:8" ht="12.75">
      <c r="A27" s="16" t="s">
        <v>3</v>
      </c>
      <c r="B27" s="19"/>
      <c r="C27" s="11">
        <v>159968</v>
      </c>
      <c r="D27" s="11">
        <v>130554</v>
      </c>
      <c r="E27" s="20" t="s">
        <v>15</v>
      </c>
      <c r="F27" s="13"/>
      <c r="G27" s="11">
        <v>1546864</v>
      </c>
      <c r="H27" s="11">
        <v>2257857</v>
      </c>
    </row>
    <row r="28" spans="1:8" ht="12.75">
      <c r="A28" s="24" t="s">
        <v>185</v>
      </c>
      <c r="B28" s="24"/>
      <c r="C28" s="11">
        <f>SUM(C29:C31)</f>
        <v>9845846</v>
      </c>
      <c r="D28" s="11">
        <f>SUM(D29:D31)</f>
        <v>504584</v>
      </c>
      <c r="E28" s="20" t="s">
        <v>16</v>
      </c>
      <c r="F28" s="12"/>
      <c r="G28" s="11">
        <v>217587</v>
      </c>
      <c r="H28" s="11">
        <v>193202</v>
      </c>
    </row>
    <row r="29" spans="1:8" ht="12.75">
      <c r="A29" s="10"/>
      <c r="B29" s="19" t="s">
        <v>19</v>
      </c>
      <c r="C29" s="11">
        <v>9448857</v>
      </c>
      <c r="D29" s="11">
        <v>83644</v>
      </c>
      <c r="E29" s="12"/>
      <c r="F29" s="90"/>
      <c r="G29" s="11"/>
      <c r="H29" s="11"/>
    </row>
    <row r="30" spans="1:8" ht="12.75">
      <c r="A30" s="10"/>
      <c r="B30" s="19" t="s">
        <v>20</v>
      </c>
      <c r="C30" s="11">
        <v>396989</v>
      </c>
      <c r="D30" s="11">
        <v>420940</v>
      </c>
      <c r="E30" s="20" t="s">
        <v>17</v>
      </c>
      <c r="F30" s="13"/>
      <c r="G30" s="11">
        <v>529596</v>
      </c>
      <c r="H30" s="11">
        <v>1056272</v>
      </c>
    </row>
    <row r="31" spans="1:8" s="17" customFormat="1" ht="12.75">
      <c r="A31" s="13"/>
      <c r="B31" s="19" t="s">
        <v>22</v>
      </c>
      <c r="C31" s="11">
        <v>0</v>
      </c>
      <c r="D31" s="11">
        <v>0</v>
      </c>
      <c r="E31" s="12" t="s">
        <v>468</v>
      </c>
      <c r="F31" s="12"/>
      <c r="G31" s="11">
        <v>0</v>
      </c>
      <c r="H31" s="11">
        <v>0</v>
      </c>
    </row>
    <row r="32" spans="1:8" ht="12.75">
      <c r="A32" s="86" t="s">
        <v>473</v>
      </c>
      <c r="B32" s="151"/>
      <c r="C32" s="23">
        <f>SUM(C33:C34)</f>
        <v>1565477</v>
      </c>
      <c r="D32" s="11">
        <f>SUM(D33:D34)</f>
        <v>890133</v>
      </c>
      <c r="E32" s="12"/>
      <c r="F32" s="12"/>
      <c r="G32" s="11"/>
      <c r="H32" s="11"/>
    </row>
    <row r="33" spans="1:8" ht="12.75">
      <c r="A33" s="87"/>
      <c r="B33" s="153" t="s">
        <v>463</v>
      </c>
      <c r="C33" s="150">
        <v>981564</v>
      </c>
      <c r="D33" s="11">
        <v>860840</v>
      </c>
      <c r="E33" s="151" t="s">
        <v>469</v>
      </c>
      <c r="F33" s="87"/>
      <c r="G33" s="11">
        <v>5777</v>
      </c>
      <c r="H33" s="11">
        <v>212880</v>
      </c>
    </row>
    <row r="34" spans="1:8" ht="12.75">
      <c r="A34" s="10"/>
      <c r="B34" s="20" t="s">
        <v>479</v>
      </c>
      <c r="C34" s="150">
        <v>583913</v>
      </c>
      <c r="D34" s="11">
        <v>29293</v>
      </c>
      <c r="E34" s="12" t="s">
        <v>474</v>
      </c>
      <c r="F34" s="12"/>
      <c r="G34" s="11">
        <v>69574</v>
      </c>
      <c r="H34" s="11">
        <v>114997</v>
      </c>
    </row>
    <row r="35" spans="1:8" s="17" customFormat="1" ht="12.75">
      <c r="A35" s="24" t="s">
        <v>186</v>
      </c>
      <c r="B35" s="93"/>
      <c r="C35" s="23">
        <v>23820</v>
      </c>
      <c r="D35" s="11">
        <v>23110</v>
      </c>
      <c r="E35" s="155"/>
      <c r="F35" s="155"/>
      <c r="G35" s="157"/>
      <c r="H35" s="11"/>
    </row>
    <row r="36" spans="1:8" s="17" customFormat="1" ht="12.75">
      <c r="A36" s="16" t="s">
        <v>146</v>
      </c>
      <c r="B36" s="16"/>
      <c r="C36" s="23">
        <v>824287</v>
      </c>
      <c r="D36" s="11">
        <v>2225663</v>
      </c>
      <c r="E36" s="93" t="s">
        <v>470</v>
      </c>
      <c r="F36" s="32"/>
      <c r="G36" s="11">
        <v>12141</v>
      </c>
      <c r="H36" s="11">
        <v>11306</v>
      </c>
    </row>
    <row r="37" spans="1:8" ht="12.75">
      <c r="A37" s="10" t="s">
        <v>480</v>
      </c>
      <c r="B37" s="31"/>
      <c r="C37" s="23">
        <v>133381</v>
      </c>
      <c r="D37" s="11">
        <v>459083</v>
      </c>
      <c r="E37" s="20" t="s">
        <v>471</v>
      </c>
      <c r="F37" s="10"/>
      <c r="G37" s="11">
        <v>98552</v>
      </c>
      <c r="H37" s="11">
        <v>145064</v>
      </c>
    </row>
    <row r="38" spans="1:8" ht="12.75">
      <c r="A38" s="89" t="s">
        <v>145</v>
      </c>
      <c r="B38" s="88"/>
      <c r="C38" s="9">
        <f>SUM(C27,C28,C32,C35,C36,C37)</f>
        <v>12552779</v>
      </c>
      <c r="D38" s="9">
        <f>SUM(D27,D28,D32,D35,D36,D37)</f>
        <v>4233127</v>
      </c>
      <c r="E38" s="156" t="s">
        <v>21</v>
      </c>
      <c r="F38" s="94"/>
      <c r="G38" s="9">
        <f>SUM(G27:G37)</f>
        <v>2480091</v>
      </c>
      <c r="H38" s="9">
        <f>SUM(H27:H37)</f>
        <v>3991578</v>
      </c>
    </row>
    <row r="39" spans="1:8" s="17" customFormat="1" ht="12.75">
      <c r="A39" s="13"/>
      <c r="B39" s="31"/>
      <c r="C39" s="9"/>
      <c r="D39" s="9"/>
      <c r="E39" s="31" t="s">
        <v>23</v>
      </c>
      <c r="F39" s="90"/>
      <c r="G39" s="9">
        <f>SUM(G25,G38)</f>
        <v>15516065</v>
      </c>
      <c r="H39" s="9">
        <f>SUM(H25,H38)</f>
        <v>23011403</v>
      </c>
    </row>
    <row r="40" spans="1:8" s="17" customFormat="1" ht="12.75">
      <c r="A40" s="13"/>
      <c r="B40" s="31"/>
      <c r="C40" s="9"/>
      <c r="D40" s="9"/>
      <c r="E40" s="27" t="s">
        <v>481</v>
      </c>
      <c r="F40" s="27"/>
      <c r="G40" s="11">
        <v>12537349</v>
      </c>
      <c r="H40" s="11">
        <v>357126</v>
      </c>
    </row>
    <row r="41" spans="1:8" s="22" customFormat="1" ht="12.75">
      <c r="A41" s="26" t="s">
        <v>35</v>
      </c>
      <c r="B41" s="26"/>
      <c r="C41" s="9">
        <f>SUM(C25,C39,C38,C40)</f>
        <v>28053414</v>
      </c>
      <c r="D41" s="9">
        <f>SUM(D25,D39,D38,D40)</f>
        <v>23368529</v>
      </c>
      <c r="E41" s="31" t="s">
        <v>35</v>
      </c>
      <c r="F41" s="13"/>
      <c r="G41" s="9">
        <f>SUM(G39:G40)</f>
        <v>28053414</v>
      </c>
      <c r="H41" s="9">
        <f>SUM(H39:H40)</f>
        <v>23368529</v>
      </c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&amp;R&amp;"Times New Roman CE,Normál"1.számú táblázat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:H2"/>
    </sheetView>
  </sheetViews>
  <sheetFormatPr defaultColWidth="9.140625" defaultRowHeight="12.75"/>
  <cols>
    <col min="1" max="1" width="4.7109375" style="59" customWidth="1"/>
    <col min="2" max="3" width="3.57421875" style="59" customWidth="1"/>
    <col min="4" max="4" width="58.140625" style="59" customWidth="1"/>
    <col min="5" max="5" width="13.28125" style="60" customWidth="1"/>
    <col min="6" max="6" width="11.8515625" style="60" customWidth="1"/>
    <col min="7" max="7" width="11.00390625" style="59" customWidth="1"/>
    <col min="8" max="8" width="14.421875" style="59" customWidth="1"/>
    <col min="9" max="16384" width="8.00390625" style="59" customWidth="1"/>
  </cols>
  <sheetData>
    <row r="1" spans="1:8" ht="15" customHeight="1">
      <c r="A1" s="255" t="s">
        <v>415</v>
      </c>
      <c r="B1" s="255"/>
      <c r="C1" s="255"/>
      <c r="D1" s="255"/>
      <c r="E1" s="255"/>
      <c r="F1" s="255"/>
      <c r="G1" s="255"/>
      <c r="H1" s="255"/>
    </row>
    <row r="2" spans="1:8" ht="12.75" customHeight="1">
      <c r="A2" s="255" t="s">
        <v>95</v>
      </c>
      <c r="B2" s="255"/>
      <c r="C2" s="255"/>
      <c r="D2" s="255"/>
      <c r="E2" s="255"/>
      <c r="F2" s="255"/>
      <c r="G2" s="255"/>
      <c r="H2" s="255"/>
    </row>
    <row r="3" spans="1:8" ht="12.75" customHeight="1">
      <c r="A3" s="65"/>
      <c r="B3" s="65"/>
      <c r="C3" s="65"/>
      <c r="D3" s="57"/>
      <c r="E3" s="58"/>
      <c r="F3" s="59"/>
      <c r="H3" s="68" t="s">
        <v>0</v>
      </c>
    </row>
    <row r="4" spans="5:6" ht="12.75" customHeight="1">
      <c r="E4" s="254"/>
      <c r="F4" s="254"/>
    </row>
    <row r="5" spans="1:8" ht="49.5" customHeight="1">
      <c r="A5" s="253" t="s">
        <v>96</v>
      </c>
      <c r="B5" s="253"/>
      <c r="C5" s="253"/>
      <c r="D5" s="253"/>
      <c r="E5" s="82" t="s">
        <v>136</v>
      </c>
      <c r="F5" s="82" t="s">
        <v>141</v>
      </c>
      <c r="G5" s="81" t="s">
        <v>139</v>
      </c>
      <c r="H5" s="81" t="s">
        <v>138</v>
      </c>
    </row>
    <row r="6" spans="1:6" ht="12.75" customHeight="1">
      <c r="A6" s="75"/>
      <c r="B6" s="75"/>
      <c r="C6" s="75"/>
      <c r="D6" s="75"/>
      <c r="E6" s="67"/>
      <c r="F6" s="67"/>
    </row>
    <row r="7" spans="1:6" ht="12.75" customHeight="1">
      <c r="A7" s="72" t="s">
        <v>51</v>
      </c>
      <c r="B7" s="66" t="s">
        <v>97</v>
      </c>
      <c r="C7" s="66" t="s">
        <v>98</v>
      </c>
      <c r="E7" s="60">
        <f>SUM(E8:E11)</f>
        <v>74740105</v>
      </c>
      <c r="F7" s="60">
        <f>SUM(F8:F11)</f>
        <v>75516244</v>
      </c>
    </row>
    <row r="8" spans="1:6" ht="12.75" customHeight="1">
      <c r="A8" s="72" t="s">
        <v>53</v>
      </c>
      <c r="C8" s="66" t="s">
        <v>99</v>
      </c>
      <c r="D8" s="66" t="s">
        <v>100</v>
      </c>
      <c r="E8" s="60">
        <v>148384</v>
      </c>
      <c r="F8" s="60">
        <v>174267</v>
      </c>
    </row>
    <row r="9" spans="1:6" ht="12.75" customHeight="1">
      <c r="A9" s="72" t="s">
        <v>55</v>
      </c>
      <c r="C9" s="66" t="s">
        <v>101</v>
      </c>
      <c r="D9" s="66" t="s">
        <v>102</v>
      </c>
      <c r="E9" s="60">
        <v>37865537</v>
      </c>
      <c r="F9" s="60">
        <v>40620121</v>
      </c>
    </row>
    <row r="10" spans="1:6" ht="12.75" customHeight="1">
      <c r="A10" s="72" t="s">
        <v>57</v>
      </c>
      <c r="C10" s="66" t="s">
        <v>103</v>
      </c>
      <c r="D10" s="66" t="s">
        <v>104</v>
      </c>
      <c r="E10" s="60">
        <v>1268143</v>
      </c>
      <c r="F10" s="60">
        <v>901358</v>
      </c>
    </row>
    <row r="11" spans="1:6" ht="12.75" customHeight="1">
      <c r="A11" s="72" t="s">
        <v>58</v>
      </c>
      <c r="C11" s="66" t="s">
        <v>105</v>
      </c>
      <c r="D11" s="66" t="s">
        <v>106</v>
      </c>
      <c r="E11" s="60">
        <v>35458041</v>
      </c>
      <c r="F11" s="60">
        <v>33820498</v>
      </c>
    </row>
    <row r="12" spans="1:6" ht="12.75" customHeight="1">
      <c r="A12" s="72" t="s">
        <v>60</v>
      </c>
      <c r="B12" s="66" t="s">
        <v>107</v>
      </c>
      <c r="C12" s="66" t="s">
        <v>108</v>
      </c>
      <c r="D12" s="66"/>
      <c r="E12" s="60">
        <f>SUM(E13:E17)</f>
        <v>13329921</v>
      </c>
      <c r="F12" s="60">
        <f>SUM(F13:F17)</f>
        <v>8355362</v>
      </c>
    </row>
    <row r="13" spans="1:6" ht="12.75" customHeight="1">
      <c r="A13" s="72" t="s">
        <v>62</v>
      </c>
      <c r="C13" s="66" t="s">
        <v>99</v>
      </c>
      <c r="D13" s="66" t="s">
        <v>109</v>
      </c>
      <c r="E13" s="60">
        <v>16484</v>
      </c>
      <c r="F13" s="60">
        <v>17807</v>
      </c>
    </row>
    <row r="14" spans="1:6" ht="12.75" customHeight="1">
      <c r="A14" s="72" t="s">
        <v>64</v>
      </c>
      <c r="C14" s="66" t="s">
        <v>110</v>
      </c>
      <c r="D14" s="66" t="s">
        <v>111</v>
      </c>
      <c r="E14" s="60">
        <v>833530</v>
      </c>
      <c r="F14" s="60">
        <v>774424</v>
      </c>
    </row>
    <row r="15" spans="1:6" ht="12.75" customHeight="1">
      <c r="A15" s="72" t="s">
        <v>65</v>
      </c>
      <c r="C15" s="66" t="s">
        <v>103</v>
      </c>
      <c r="D15" s="66" t="s">
        <v>112</v>
      </c>
      <c r="E15" s="60">
        <v>0</v>
      </c>
      <c r="F15" s="60">
        <v>0</v>
      </c>
    </row>
    <row r="16" spans="1:6" s="69" customFormat="1" ht="12.75" customHeight="1">
      <c r="A16" s="73" t="s">
        <v>66</v>
      </c>
      <c r="C16" s="69" t="s">
        <v>105</v>
      </c>
      <c r="D16" s="69" t="s">
        <v>113</v>
      </c>
      <c r="E16" s="70">
        <v>12109233</v>
      </c>
      <c r="F16" s="70">
        <v>7317592</v>
      </c>
    </row>
    <row r="17" spans="1:6" ht="12.75" customHeight="1">
      <c r="A17" s="72" t="s">
        <v>67</v>
      </c>
      <c r="C17" s="66" t="s">
        <v>114</v>
      </c>
      <c r="D17" s="66" t="s">
        <v>115</v>
      </c>
      <c r="E17" s="60">
        <v>370674</v>
      </c>
      <c r="F17" s="60">
        <v>245539</v>
      </c>
    </row>
    <row r="18" spans="1:6" s="63" customFormat="1" ht="12.75" customHeight="1">
      <c r="A18" s="71" t="s">
        <v>69</v>
      </c>
      <c r="B18" s="63" t="s">
        <v>116</v>
      </c>
      <c r="E18" s="64">
        <f>SUM(E7,E12)</f>
        <v>88070026</v>
      </c>
      <c r="F18" s="64">
        <f>SUM(F7,F12)</f>
        <v>83871606</v>
      </c>
    </row>
    <row r="19" spans="1:6" s="63" customFormat="1" ht="12.75" customHeight="1">
      <c r="A19" s="71"/>
      <c r="E19" s="64"/>
      <c r="F19" s="64"/>
    </row>
    <row r="20" spans="1:4" ht="12.75" customHeight="1">
      <c r="A20" s="253" t="s">
        <v>117</v>
      </c>
      <c r="B20" s="253"/>
      <c r="C20" s="253"/>
      <c r="D20" s="253"/>
    </row>
    <row r="21" spans="1:4" ht="12.75" customHeight="1">
      <c r="A21" s="75"/>
      <c r="B21" s="75"/>
      <c r="C21" s="75"/>
      <c r="D21" s="75"/>
    </row>
    <row r="22" spans="1:6" ht="12.75" customHeight="1">
      <c r="A22" s="74" t="s">
        <v>70</v>
      </c>
      <c r="B22" s="66" t="s">
        <v>118</v>
      </c>
      <c r="C22" s="66" t="s">
        <v>119</v>
      </c>
      <c r="E22" s="60">
        <f>SUM(E23:E25)</f>
        <v>71352979</v>
      </c>
      <c r="F22" s="60">
        <f>SUM(F23:F25)</f>
        <v>71648217</v>
      </c>
    </row>
    <row r="23" spans="1:6" ht="12.75" customHeight="1">
      <c r="A23" s="74" t="s">
        <v>71</v>
      </c>
      <c r="C23" s="66" t="s">
        <v>51</v>
      </c>
      <c r="D23" s="66" t="s">
        <v>120</v>
      </c>
      <c r="E23" s="60">
        <v>1569899</v>
      </c>
      <c r="F23" s="60">
        <v>1569899</v>
      </c>
    </row>
    <row r="24" spans="1:6" ht="12.75" customHeight="1">
      <c r="A24" s="74" t="s">
        <v>73</v>
      </c>
      <c r="C24" s="66" t="s">
        <v>53</v>
      </c>
      <c r="D24" s="66" t="s">
        <v>121</v>
      </c>
      <c r="E24" s="60">
        <v>69783080</v>
      </c>
      <c r="F24" s="60">
        <v>70078318</v>
      </c>
    </row>
    <row r="25" spans="1:6" ht="12.75" customHeight="1">
      <c r="A25" s="74" t="s">
        <v>75</v>
      </c>
      <c r="C25" s="66" t="s">
        <v>55</v>
      </c>
      <c r="D25" s="66" t="s">
        <v>122</v>
      </c>
      <c r="E25" s="60">
        <v>0</v>
      </c>
      <c r="F25" s="60">
        <v>0</v>
      </c>
    </row>
    <row r="26" spans="1:6" ht="12.75" customHeight="1">
      <c r="A26" s="74" t="s">
        <v>76</v>
      </c>
      <c r="B26" s="66" t="s">
        <v>123</v>
      </c>
      <c r="C26" s="66" t="s">
        <v>124</v>
      </c>
      <c r="E26" s="60">
        <f>SUM(E27:E28)</f>
        <v>12134937</v>
      </c>
      <c r="F26" s="60">
        <f>SUM(F27:F28)</f>
        <v>7252556</v>
      </c>
    </row>
    <row r="27" spans="1:6" ht="12.75" customHeight="1">
      <c r="A27" s="74" t="s">
        <v>77</v>
      </c>
      <c r="C27" s="66" t="s">
        <v>125</v>
      </c>
      <c r="D27" s="66" t="s">
        <v>126</v>
      </c>
      <c r="E27" s="60">
        <v>12134521</v>
      </c>
      <c r="F27" s="60">
        <v>7252077</v>
      </c>
    </row>
    <row r="28" spans="1:6" ht="12.75" customHeight="1">
      <c r="A28" s="74" t="s">
        <v>78</v>
      </c>
      <c r="C28" s="66" t="s">
        <v>101</v>
      </c>
      <c r="D28" s="66" t="s">
        <v>127</v>
      </c>
      <c r="E28" s="60">
        <v>416</v>
      </c>
      <c r="F28" s="60">
        <v>479</v>
      </c>
    </row>
    <row r="29" spans="1:6" ht="12.75" customHeight="1">
      <c r="A29" s="74" t="s">
        <v>79</v>
      </c>
      <c r="B29" s="66" t="s">
        <v>128</v>
      </c>
      <c r="C29" s="66" t="s">
        <v>129</v>
      </c>
      <c r="E29" s="60">
        <f>SUM(E30:E32)</f>
        <v>4582110</v>
      </c>
      <c r="F29" s="60">
        <f>SUM(F30:F32)</f>
        <v>4970833</v>
      </c>
    </row>
    <row r="30" spans="1:6" ht="12.75" customHeight="1">
      <c r="A30" s="74" t="s">
        <v>80</v>
      </c>
      <c r="C30" s="66" t="s">
        <v>99</v>
      </c>
      <c r="D30" s="66" t="s">
        <v>130</v>
      </c>
      <c r="E30" s="60">
        <v>1245406</v>
      </c>
      <c r="F30" s="60">
        <v>1560000</v>
      </c>
    </row>
    <row r="31" spans="1:6" ht="12.75" customHeight="1">
      <c r="A31" s="74" t="s">
        <v>81</v>
      </c>
      <c r="C31" s="66" t="s">
        <v>101</v>
      </c>
      <c r="D31" s="66" t="s">
        <v>131</v>
      </c>
      <c r="E31" s="60">
        <v>2991734</v>
      </c>
      <c r="F31" s="60">
        <v>3100258</v>
      </c>
    </row>
    <row r="32" spans="1:6" ht="12.75" customHeight="1">
      <c r="A32" s="74" t="s">
        <v>82</v>
      </c>
      <c r="C32" s="66" t="s">
        <v>103</v>
      </c>
      <c r="D32" s="66" t="s">
        <v>132</v>
      </c>
      <c r="E32" s="60">
        <v>344970</v>
      </c>
      <c r="F32" s="60">
        <v>310575</v>
      </c>
    </row>
    <row r="33" spans="1:6" s="63" customFormat="1" ht="12.75" customHeight="1">
      <c r="A33" s="71" t="s">
        <v>83</v>
      </c>
      <c r="B33" s="63" t="s">
        <v>133</v>
      </c>
      <c r="E33" s="64">
        <f>SUM(E22,E26,E29)</f>
        <v>88070026</v>
      </c>
      <c r="F33" s="64">
        <f>SUM(F22,F26,F29)</f>
        <v>83871606</v>
      </c>
    </row>
  </sheetData>
  <mergeCells count="5">
    <mergeCell ref="A5:D5"/>
    <mergeCell ref="E4:F4"/>
    <mergeCell ref="A20:D20"/>
    <mergeCell ref="A1:H1"/>
    <mergeCell ref="A2:H2"/>
  </mergeCells>
  <printOptions/>
  <pageMargins left="1.1811023622047245" right="1.1811023622047245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&amp;R&amp;"Times New Roman CE,Normál"7/a.számú táblázat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5" sqref="A5:H5"/>
    </sheetView>
  </sheetViews>
  <sheetFormatPr defaultColWidth="9.140625" defaultRowHeight="12.75"/>
  <cols>
    <col min="1" max="1" width="4.57421875" style="59" customWidth="1"/>
    <col min="2" max="2" width="59.140625" style="59" customWidth="1"/>
    <col min="3" max="3" width="13.140625" style="59" customWidth="1"/>
    <col min="4" max="4" width="11.57421875" style="59" customWidth="1"/>
    <col min="5" max="5" width="14.28125" style="60" customWidth="1"/>
    <col min="6" max="6" width="13.7109375" style="60" customWidth="1"/>
    <col min="7" max="7" width="10.57421875" style="59" customWidth="1"/>
    <col min="8" max="8" width="14.00390625" style="59" customWidth="1"/>
    <col min="9" max="16384" width="8.00390625" style="59" customWidth="1"/>
  </cols>
  <sheetData>
    <row r="2" spans="1:6" ht="19.5" customHeight="1">
      <c r="A2" s="76"/>
      <c r="B2" s="57"/>
      <c r="C2" s="57"/>
      <c r="D2" s="57"/>
      <c r="E2" s="58"/>
      <c r="F2" s="58"/>
    </row>
    <row r="3" spans="1:6" ht="19.5" customHeight="1">
      <c r="A3" s="76"/>
      <c r="B3" s="57"/>
      <c r="C3" s="57"/>
      <c r="D3" s="57"/>
      <c r="E3" s="58"/>
      <c r="F3" s="58"/>
    </row>
    <row r="4" spans="1:8" ht="19.5" customHeight="1">
      <c r="A4" s="255" t="s">
        <v>415</v>
      </c>
      <c r="B4" s="255"/>
      <c r="C4" s="255"/>
      <c r="D4" s="255"/>
      <c r="E4" s="255"/>
      <c r="F4" s="255"/>
      <c r="G4" s="255"/>
      <c r="H4" s="255"/>
    </row>
    <row r="5" spans="1:8" ht="19.5" customHeight="1">
      <c r="A5" s="255" t="s">
        <v>85</v>
      </c>
      <c r="B5" s="255"/>
      <c r="C5" s="255"/>
      <c r="D5" s="255"/>
      <c r="E5" s="255"/>
      <c r="F5" s="255"/>
      <c r="G5" s="255"/>
      <c r="H5" s="255"/>
    </row>
    <row r="6" spans="1:6" ht="15.75">
      <c r="A6" s="76"/>
      <c r="B6" s="57"/>
      <c r="C6" s="57"/>
      <c r="D6" s="57"/>
      <c r="E6" s="58"/>
      <c r="F6" s="58"/>
    </row>
    <row r="7" ht="12.75">
      <c r="H7" s="68" t="s">
        <v>0</v>
      </c>
    </row>
    <row r="8" spans="1:8" ht="49.5" customHeight="1">
      <c r="A8" s="81" t="s">
        <v>140</v>
      </c>
      <c r="B8" s="80" t="s">
        <v>39</v>
      </c>
      <c r="C8" s="81" t="s">
        <v>315</v>
      </c>
      <c r="D8" s="81" t="s">
        <v>316</v>
      </c>
      <c r="E8" s="78" t="s">
        <v>136</v>
      </c>
      <c r="F8" s="78" t="s">
        <v>137</v>
      </c>
      <c r="G8" s="81" t="s">
        <v>139</v>
      </c>
      <c r="H8" s="79" t="s">
        <v>138</v>
      </c>
    </row>
    <row r="9" spans="5:6" ht="19.5" customHeight="1">
      <c r="E9" s="256"/>
      <c r="F9" s="256"/>
    </row>
    <row r="10" spans="1:6" ht="19.5" customHeight="1">
      <c r="A10" s="72" t="s">
        <v>51</v>
      </c>
      <c r="B10" s="66" t="s">
        <v>86</v>
      </c>
      <c r="C10" s="103">
        <v>12024605</v>
      </c>
      <c r="D10" s="66"/>
      <c r="E10" s="60">
        <v>12024605</v>
      </c>
      <c r="F10" s="60">
        <v>7316189</v>
      </c>
    </row>
    <row r="11" spans="1:6" ht="19.5" customHeight="1">
      <c r="A11" s="72" t="s">
        <v>53</v>
      </c>
      <c r="B11" s="66" t="s">
        <v>177</v>
      </c>
      <c r="C11" s="103">
        <v>110332</v>
      </c>
      <c r="D11" s="66"/>
      <c r="E11" s="60">
        <v>110332</v>
      </c>
      <c r="F11" s="60">
        <v>-63633</v>
      </c>
    </row>
    <row r="12" spans="1:6" ht="19.5" customHeight="1">
      <c r="A12" s="72" t="s">
        <v>55</v>
      </c>
      <c r="B12" s="66" t="s">
        <v>178</v>
      </c>
      <c r="C12" s="103">
        <v>251028</v>
      </c>
      <c r="D12" s="66"/>
      <c r="E12" s="60">
        <v>251028</v>
      </c>
      <c r="F12" s="60">
        <v>7604353</v>
      </c>
    </row>
    <row r="13" spans="1:6" ht="19.5" customHeight="1">
      <c r="A13" s="72" t="s">
        <v>57</v>
      </c>
      <c r="B13" s="66" t="s">
        <v>179</v>
      </c>
      <c r="C13" s="103">
        <v>416</v>
      </c>
      <c r="D13" s="66"/>
      <c r="E13" s="60">
        <v>416</v>
      </c>
      <c r="F13" s="60">
        <v>479</v>
      </c>
    </row>
    <row r="14" spans="1:6" ht="19.5" customHeight="1">
      <c r="A14" s="72" t="s">
        <v>58</v>
      </c>
      <c r="B14" s="66" t="s">
        <v>180</v>
      </c>
      <c r="C14" s="60">
        <f>C10+C11-C12-C13</f>
        <v>11883493</v>
      </c>
      <c r="D14" s="66"/>
      <c r="E14" s="60">
        <f>E10+E11-E12-E13</f>
        <v>11883493</v>
      </c>
      <c r="F14" s="60">
        <f>F10+F11-F12-F13</f>
        <v>-352276</v>
      </c>
    </row>
    <row r="15" spans="1:6" ht="19.5" customHeight="1">
      <c r="A15" s="72" t="s">
        <v>60</v>
      </c>
      <c r="B15" s="66" t="s">
        <v>181</v>
      </c>
      <c r="C15" s="103">
        <v>3825</v>
      </c>
      <c r="D15" s="66"/>
      <c r="E15" s="60">
        <v>3825</v>
      </c>
      <c r="F15" s="60">
        <v>11086</v>
      </c>
    </row>
    <row r="16" spans="1:6" ht="19.5" customHeight="1">
      <c r="A16" s="72" t="s">
        <v>62</v>
      </c>
      <c r="B16" s="66" t="s">
        <v>182</v>
      </c>
      <c r="C16" s="103">
        <v>0</v>
      </c>
      <c r="D16" s="66"/>
      <c r="E16" s="60">
        <v>0</v>
      </c>
      <c r="F16" s="60">
        <v>0</v>
      </c>
    </row>
    <row r="17" spans="1:6" ht="19.5" customHeight="1">
      <c r="A17" s="72" t="s">
        <v>64</v>
      </c>
      <c r="B17" s="66" t="s">
        <v>134</v>
      </c>
      <c r="C17" s="103">
        <v>383</v>
      </c>
      <c r="D17" s="66"/>
      <c r="E17" s="60">
        <v>383</v>
      </c>
      <c r="F17" s="60">
        <v>416</v>
      </c>
    </row>
    <row r="18" spans="1:6" ht="19.5" customHeight="1">
      <c r="A18" s="72" t="s">
        <v>65</v>
      </c>
      <c r="B18" s="66" t="s">
        <v>87</v>
      </c>
      <c r="C18" s="103">
        <v>0</v>
      </c>
      <c r="D18" s="66"/>
      <c r="E18" s="60">
        <v>0</v>
      </c>
      <c r="F18" s="60">
        <v>0</v>
      </c>
    </row>
    <row r="19" spans="1:6" s="63" customFormat="1" ht="19.5" customHeight="1">
      <c r="A19" s="71" t="s">
        <v>66</v>
      </c>
      <c r="B19" s="63" t="s">
        <v>183</v>
      </c>
      <c r="C19" s="64">
        <f>SUM(C14:C18)</f>
        <v>11887701</v>
      </c>
      <c r="E19" s="64">
        <f>SUM(E14:E18)</f>
        <v>11887701</v>
      </c>
      <c r="F19" s="64">
        <f>SUM(F14:F18)</f>
        <v>-340774</v>
      </c>
    </row>
    <row r="20" spans="1:6" ht="19.5" customHeight="1">
      <c r="A20" s="72" t="s">
        <v>67</v>
      </c>
      <c r="B20" s="66" t="s">
        <v>135</v>
      </c>
      <c r="C20" s="103">
        <v>0</v>
      </c>
      <c r="D20" s="66"/>
      <c r="E20" s="60">
        <v>0</v>
      </c>
      <c r="F20" s="60">
        <v>0</v>
      </c>
    </row>
    <row r="21" spans="1:6" ht="19.5" customHeight="1">
      <c r="A21" s="74" t="s">
        <v>69</v>
      </c>
      <c r="B21" s="66" t="s">
        <v>208</v>
      </c>
      <c r="C21" s="103">
        <v>11708345</v>
      </c>
      <c r="D21" s="66"/>
      <c r="E21" s="60">
        <v>11708345</v>
      </c>
      <c r="F21" s="60">
        <v>474007</v>
      </c>
    </row>
    <row r="22" spans="1:6" ht="19.5" customHeight="1">
      <c r="A22" s="74" t="s">
        <v>70</v>
      </c>
      <c r="B22" s="66" t="s">
        <v>209</v>
      </c>
      <c r="C22" s="103">
        <v>178973</v>
      </c>
      <c r="D22" s="66"/>
      <c r="E22" s="60">
        <v>178973</v>
      </c>
      <c r="F22" s="60">
        <v>167256</v>
      </c>
    </row>
  </sheetData>
  <mergeCells count="3">
    <mergeCell ref="E9:F9"/>
    <mergeCell ref="A4:H4"/>
    <mergeCell ref="A5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 CE,Normál"7/b.számú táblázat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7"/>
  <sheetViews>
    <sheetView zoomScale="80" zoomScaleNormal="80" workbookViewId="0" topLeftCell="A1">
      <selection activeCell="A3" sqref="A3"/>
    </sheetView>
  </sheetViews>
  <sheetFormatPr defaultColWidth="9.140625" defaultRowHeight="12.75"/>
  <cols>
    <col min="1" max="1" width="3.421875" style="59" customWidth="1"/>
    <col min="2" max="2" width="47.00390625" style="59" customWidth="1"/>
    <col min="3" max="3" width="34.00390625" style="59" customWidth="1"/>
    <col min="4" max="4" width="12.00390625" style="60" customWidth="1"/>
    <col min="5" max="5" width="11.8515625" style="60" customWidth="1"/>
    <col min="6" max="6" width="13.28125" style="60" customWidth="1"/>
    <col min="7" max="16384" width="8.00390625" style="59" customWidth="1"/>
  </cols>
  <sheetData>
    <row r="2" spans="1:6" ht="15.75">
      <c r="A2" s="76" t="s">
        <v>415</v>
      </c>
      <c r="B2" s="57"/>
      <c r="C2" s="57"/>
      <c r="D2" s="58"/>
      <c r="E2" s="58"/>
      <c r="F2" s="58"/>
    </row>
    <row r="3" spans="1:6" ht="15.75">
      <c r="A3" s="76" t="s">
        <v>46</v>
      </c>
      <c r="B3" s="57"/>
      <c r="C3" s="57"/>
      <c r="D3" s="58"/>
      <c r="E3" s="58"/>
      <c r="F3" s="58"/>
    </row>
    <row r="4" ht="12.75">
      <c r="F4" s="61" t="s">
        <v>0</v>
      </c>
    </row>
    <row r="5" spans="1:6" ht="12.75">
      <c r="A5" s="257" t="s">
        <v>39</v>
      </c>
      <c r="B5" s="257"/>
      <c r="D5" s="61" t="s">
        <v>47</v>
      </c>
      <c r="E5" s="61" t="s">
        <v>48</v>
      </c>
      <c r="F5" s="61" t="s">
        <v>49</v>
      </c>
    </row>
    <row r="6" spans="4:5" ht="12.75">
      <c r="D6" s="256" t="s">
        <v>50</v>
      </c>
      <c r="E6" s="256"/>
    </row>
    <row r="7" spans="1:6" ht="12.75">
      <c r="A7" s="72" t="s">
        <v>51</v>
      </c>
      <c r="B7" s="59" t="s">
        <v>24</v>
      </c>
      <c r="C7" s="62" t="s">
        <v>52</v>
      </c>
      <c r="D7" s="60">
        <v>6056497</v>
      </c>
      <c r="E7" s="60">
        <v>6477928</v>
      </c>
      <c r="F7" s="60">
        <v>6173565</v>
      </c>
    </row>
    <row r="8" spans="1:6" ht="12.75">
      <c r="A8" s="72" t="s">
        <v>53</v>
      </c>
      <c r="B8" s="59" t="s">
        <v>26</v>
      </c>
      <c r="C8" s="62" t="s">
        <v>54</v>
      </c>
      <c r="D8" s="60">
        <v>1933507</v>
      </c>
      <c r="E8" s="60">
        <v>2060734</v>
      </c>
      <c r="F8" s="60">
        <v>1965955</v>
      </c>
    </row>
    <row r="9" spans="1:6" ht="12.75">
      <c r="A9" s="72" t="s">
        <v>55</v>
      </c>
      <c r="B9" s="59" t="s">
        <v>56</v>
      </c>
      <c r="C9" s="101" t="s">
        <v>318</v>
      </c>
      <c r="D9" s="60">
        <v>4262883</v>
      </c>
      <c r="E9" s="60">
        <v>7211650</v>
      </c>
      <c r="F9" s="60">
        <v>6753196</v>
      </c>
    </row>
    <row r="10" spans="1:6" ht="12.75">
      <c r="A10" s="72" t="s">
        <v>57</v>
      </c>
      <c r="B10" s="66" t="s">
        <v>319</v>
      </c>
      <c r="C10" s="102" t="s">
        <v>317</v>
      </c>
      <c r="D10" s="60">
        <v>624995</v>
      </c>
      <c r="E10" s="60">
        <v>1279981</v>
      </c>
      <c r="F10" s="60">
        <v>1279473</v>
      </c>
    </row>
    <row r="11" spans="1:6" ht="12.75">
      <c r="A11" s="72" t="s">
        <v>58</v>
      </c>
      <c r="B11" s="66" t="s">
        <v>418</v>
      </c>
      <c r="C11" s="101" t="s">
        <v>320</v>
      </c>
      <c r="D11" s="60">
        <v>380237</v>
      </c>
      <c r="E11" s="60">
        <v>404818</v>
      </c>
      <c r="F11" s="60">
        <v>382625</v>
      </c>
    </row>
    <row r="12" spans="1:6" ht="12.75">
      <c r="A12" s="72" t="s">
        <v>60</v>
      </c>
      <c r="B12" s="59" t="s">
        <v>59</v>
      </c>
      <c r="C12" s="101" t="s">
        <v>321</v>
      </c>
      <c r="D12" s="60">
        <v>0</v>
      </c>
      <c r="E12" s="60">
        <v>742</v>
      </c>
      <c r="F12" s="60">
        <v>742</v>
      </c>
    </row>
    <row r="13" spans="1:6" ht="12.75">
      <c r="A13" s="72" t="s">
        <v>62</v>
      </c>
      <c r="B13" s="59" t="s">
        <v>61</v>
      </c>
      <c r="C13" s="101" t="s">
        <v>322</v>
      </c>
      <c r="D13" s="60">
        <v>72500</v>
      </c>
      <c r="E13" s="60">
        <v>1286657</v>
      </c>
      <c r="F13" s="60">
        <v>1056272</v>
      </c>
    </row>
    <row r="14" spans="1:6" ht="12.75">
      <c r="A14" s="72" t="s">
        <v>64</v>
      </c>
      <c r="B14" s="59" t="s">
        <v>63</v>
      </c>
      <c r="C14" s="101" t="s">
        <v>323</v>
      </c>
      <c r="D14" s="60">
        <v>716341</v>
      </c>
      <c r="E14" s="60">
        <v>3261406</v>
      </c>
      <c r="F14" s="60">
        <v>2451059</v>
      </c>
    </row>
    <row r="15" spans="1:6" ht="12.75">
      <c r="A15" s="72" t="s">
        <v>65</v>
      </c>
      <c r="B15" s="66" t="s">
        <v>324</v>
      </c>
      <c r="C15" s="102" t="s">
        <v>325</v>
      </c>
      <c r="D15" s="60">
        <v>91501</v>
      </c>
      <c r="E15" s="60">
        <v>1718936</v>
      </c>
      <c r="F15" s="60">
        <v>28250</v>
      </c>
    </row>
    <row r="16" spans="1:6" ht="12.75">
      <c r="A16" s="72" t="s">
        <v>66</v>
      </c>
      <c r="B16" s="66" t="s">
        <v>419</v>
      </c>
      <c r="C16" s="102" t="s">
        <v>326</v>
      </c>
      <c r="D16" s="60">
        <v>116231</v>
      </c>
      <c r="E16" s="60">
        <v>709084</v>
      </c>
      <c r="F16" s="60">
        <v>114997</v>
      </c>
    </row>
    <row r="17" spans="1:6" ht="12.75">
      <c r="A17" s="72" t="s">
        <v>67</v>
      </c>
      <c r="B17" s="66" t="s">
        <v>327</v>
      </c>
      <c r="C17" s="102" t="s">
        <v>328</v>
      </c>
      <c r="D17" s="60">
        <v>7332</v>
      </c>
      <c r="E17" s="60">
        <v>11306</v>
      </c>
      <c r="F17" s="60">
        <v>11306</v>
      </c>
    </row>
    <row r="18" spans="1:6" ht="12.75">
      <c r="A18" s="72" t="s">
        <v>69</v>
      </c>
      <c r="B18" s="66" t="s">
        <v>420</v>
      </c>
      <c r="C18" s="102" t="s">
        <v>329</v>
      </c>
      <c r="D18" s="60">
        <v>498000</v>
      </c>
      <c r="E18" s="60">
        <v>498000</v>
      </c>
      <c r="F18" s="60">
        <v>498000</v>
      </c>
    </row>
    <row r="19" spans="1:6" s="66" customFormat="1" ht="12.75">
      <c r="A19" s="72" t="s">
        <v>70</v>
      </c>
      <c r="B19" s="66" t="s">
        <v>160</v>
      </c>
      <c r="C19" s="101" t="s">
        <v>330</v>
      </c>
      <c r="D19" s="103">
        <f>SUM(D7:D18)</f>
        <v>14760024</v>
      </c>
      <c r="E19" s="103">
        <f>SUM(E7:E18)</f>
        <v>24921242</v>
      </c>
      <c r="F19" s="103">
        <f>SUM(F7:F18)</f>
        <v>20715440</v>
      </c>
    </row>
    <row r="20" spans="1:6" ht="12.75">
      <c r="A20" s="121" t="s">
        <v>331</v>
      </c>
      <c r="B20" s="66" t="s">
        <v>332</v>
      </c>
      <c r="C20" s="101" t="s">
        <v>333</v>
      </c>
      <c r="D20" s="60">
        <v>145064</v>
      </c>
      <c r="E20" s="60">
        <v>145064</v>
      </c>
      <c r="F20" s="60">
        <v>145064</v>
      </c>
    </row>
    <row r="21" spans="1:6" ht="12.75">
      <c r="A21" s="121" t="s">
        <v>336</v>
      </c>
      <c r="B21" s="66" t="s">
        <v>334</v>
      </c>
      <c r="C21" s="101" t="s">
        <v>335</v>
      </c>
      <c r="D21" s="60">
        <v>0</v>
      </c>
      <c r="E21" s="60">
        <v>0</v>
      </c>
      <c r="F21" s="60">
        <v>0</v>
      </c>
    </row>
    <row r="22" spans="1:6" ht="12.75">
      <c r="A22" s="121" t="s">
        <v>337</v>
      </c>
      <c r="B22" s="66" t="s">
        <v>340</v>
      </c>
      <c r="C22" s="102" t="s">
        <v>338</v>
      </c>
      <c r="D22" s="60">
        <v>0</v>
      </c>
      <c r="E22" s="60">
        <v>0</v>
      </c>
      <c r="F22" s="60">
        <v>0</v>
      </c>
    </row>
    <row r="23" spans="1:6" ht="12.75">
      <c r="A23" s="121" t="s">
        <v>339</v>
      </c>
      <c r="B23" s="66" t="s">
        <v>421</v>
      </c>
      <c r="C23" s="102" t="s">
        <v>341</v>
      </c>
      <c r="D23" s="60">
        <v>0</v>
      </c>
      <c r="E23" s="60">
        <v>0</v>
      </c>
      <c r="F23" s="60">
        <v>0</v>
      </c>
    </row>
    <row r="24" spans="1:6" s="66" customFormat="1" ht="12.75">
      <c r="A24" s="121" t="s">
        <v>342</v>
      </c>
      <c r="B24" s="66" t="s">
        <v>174</v>
      </c>
      <c r="C24" s="101" t="s">
        <v>343</v>
      </c>
      <c r="D24" s="103">
        <f>SUM(D20:D23)</f>
        <v>145064</v>
      </c>
      <c r="E24" s="103">
        <f>SUM(E20:E23)</f>
        <v>145064</v>
      </c>
      <c r="F24" s="103">
        <f>SUM(F20:F23)</f>
        <v>145064</v>
      </c>
    </row>
    <row r="25" spans="1:6" s="66" customFormat="1" ht="12.75">
      <c r="A25" s="121" t="s">
        <v>344</v>
      </c>
      <c r="B25" s="66" t="s">
        <v>175</v>
      </c>
      <c r="C25" s="66" t="s">
        <v>345</v>
      </c>
      <c r="D25" s="103">
        <f>SUM(D24,D19)</f>
        <v>14905088</v>
      </c>
      <c r="E25" s="103">
        <f>SUM(E24,E19)</f>
        <v>25066306</v>
      </c>
      <c r="F25" s="103">
        <f>SUM(F24,F19)</f>
        <v>20860504</v>
      </c>
    </row>
    <row r="26" spans="1:6" ht="12.75">
      <c r="A26" s="121" t="s">
        <v>346</v>
      </c>
      <c r="B26" s="59" t="s">
        <v>68</v>
      </c>
      <c r="C26" s="101" t="s">
        <v>347</v>
      </c>
      <c r="D26" s="60">
        <v>1453639</v>
      </c>
      <c r="E26" s="60">
        <v>5332185</v>
      </c>
      <c r="F26" s="60">
        <v>416</v>
      </c>
    </row>
    <row r="27" spans="1:6" ht="12.75">
      <c r="A27" s="121" t="s">
        <v>348</v>
      </c>
      <c r="B27" s="66" t="s">
        <v>349</v>
      </c>
      <c r="C27" s="102" t="s">
        <v>350</v>
      </c>
      <c r="D27" s="60">
        <v>0</v>
      </c>
      <c r="E27" s="60">
        <v>0</v>
      </c>
      <c r="F27" s="60">
        <v>0</v>
      </c>
    </row>
    <row r="28" spans="1:6" ht="12.75">
      <c r="A28" s="121" t="s">
        <v>352</v>
      </c>
      <c r="B28" s="66" t="s">
        <v>351</v>
      </c>
      <c r="C28" s="101" t="s">
        <v>353</v>
      </c>
      <c r="D28" s="60">
        <v>0</v>
      </c>
      <c r="E28" s="60">
        <v>0</v>
      </c>
      <c r="F28" s="60">
        <v>-125135</v>
      </c>
    </row>
    <row r="29" spans="1:6" s="63" customFormat="1" ht="12.75">
      <c r="A29" s="121" t="s">
        <v>354</v>
      </c>
      <c r="B29" s="63" t="s">
        <v>176</v>
      </c>
      <c r="C29" s="63" t="s">
        <v>355</v>
      </c>
      <c r="D29" s="64">
        <f>SUM(D25:D28)</f>
        <v>16358727</v>
      </c>
      <c r="E29" s="64">
        <f>SUM(E25:E28)</f>
        <v>30398491</v>
      </c>
      <c r="F29" s="64">
        <f>SUM(F25:F28)</f>
        <v>20735785</v>
      </c>
    </row>
    <row r="30" ht="12.75">
      <c r="A30" s="72"/>
    </row>
    <row r="31" spans="1:6" ht="12.75">
      <c r="A31" s="121" t="s">
        <v>83</v>
      </c>
      <c r="B31" s="59" t="s">
        <v>72</v>
      </c>
      <c r="C31" s="101" t="s">
        <v>356</v>
      </c>
      <c r="D31" s="60">
        <v>1380189</v>
      </c>
      <c r="E31" s="60">
        <v>1401402</v>
      </c>
      <c r="F31" s="60">
        <v>1404100</v>
      </c>
    </row>
    <row r="32" spans="1:6" ht="12.75">
      <c r="A32" s="121" t="s">
        <v>84</v>
      </c>
      <c r="B32" s="59" t="s">
        <v>74</v>
      </c>
      <c r="C32" s="101" t="s">
        <v>357</v>
      </c>
      <c r="D32" s="60">
        <v>6627639</v>
      </c>
      <c r="E32" s="60">
        <v>7060934</v>
      </c>
      <c r="F32" s="60">
        <v>7005539</v>
      </c>
    </row>
    <row r="33" spans="1:6" ht="12.75">
      <c r="A33" s="121" t="s">
        <v>162</v>
      </c>
      <c r="B33" s="66" t="s">
        <v>363</v>
      </c>
      <c r="C33" s="102" t="s">
        <v>358</v>
      </c>
      <c r="D33" s="60">
        <v>882067</v>
      </c>
      <c r="E33" s="60">
        <v>1025011</v>
      </c>
      <c r="F33" s="60">
        <v>1733518</v>
      </c>
    </row>
    <row r="34" spans="1:6" ht="12.75">
      <c r="A34" s="121" t="s">
        <v>164</v>
      </c>
      <c r="B34" s="66" t="s">
        <v>422</v>
      </c>
      <c r="C34" s="102" t="s">
        <v>359</v>
      </c>
      <c r="D34" s="60">
        <v>251</v>
      </c>
      <c r="E34" s="60">
        <v>14977</v>
      </c>
      <c r="F34" s="60">
        <v>14978</v>
      </c>
    </row>
    <row r="35" spans="1:6" ht="12.75">
      <c r="A35" s="121" t="s">
        <v>166</v>
      </c>
      <c r="B35" s="66" t="s">
        <v>360</v>
      </c>
      <c r="C35" s="101" t="s">
        <v>361</v>
      </c>
      <c r="D35" s="60">
        <v>886597</v>
      </c>
      <c r="E35" s="60">
        <v>503868</v>
      </c>
      <c r="F35" s="60">
        <v>504584</v>
      </c>
    </row>
    <row r="36" spans="1:6" ht="12.75">
      <c r="A36" s="121" t="s">
        <v>167</v>
      </c>
      <c r="B36" s="66" t="s">
        <v>423</v>
      </c>
      <c r="C36" s="66" t="s">
        <v>362</v>
      </c>
      <c r="D36" s="60">
        <v>200000</v>
      </c>
      <c r="E36" s="60">
        <v>420940</v>
      </c>
      <c r="F36" s="60">
        <v>420940</v>
      </c>
    </row>
    <row r="37" spans="1:6" ht="12.75">
      <c r="A37" s="121" t="s">
        <v>169</v>
      </c>
      <c r="B37" s="66" t="s">
        <v>364</v>
      </c>
      <c r="C37" s="102" t="s">
        <v>365</v>
      </c>
      <c r="D37" s="60">
        <v>466479</v>
      </c>
      <c r="E37" s="60">
        <v>743236</v>
      </c>
      <c r="F37" s="60">
        <v>743237</v>
      </c>
    </row>
    <row r="38" spans="1:6" ht="12.75">
      <c r="A38" s="121" t="s">
        <v>171</v>
      </c>
      <c r="B38" s="66" t="s">
        <v>424</v>
      </c>
      <c r="C38" s="102" t="s">
        <v>366</v>
      </c>
      <c r="D38" s="60">
        <v>12990</v>
      </c>
      <c r="E38" s="60">
        <v>29293</v>
      </c>
      <c r="F38" s="60">
        <v>29293</v>
      </c>
    </row>
    <row r="39" spans="1:6" ht="12.75">
      <c r="A39" s="121" t="s">
        <v>173</v>
      </c>
      <c r="B39" s="66" t="s">
        <v>367</v>
      </c>
      <c r="C39" s="102" t="s">
        <v>368</v>
      </c>
      <c r="D39" s="60">
        <v>3084329</v>
      </c>
      <c r="E39" s="60">
        <v>3370517</v>
      </c>
      <c r="F39" s="60">
        <v>3295517</v>
      </c>
    </row>
    <row r="40" spans="1:6" ht="12.75">
      <c r="A40" s="121" t="s">
        <v>376</v>
      </c>
      <c r="B40" s="66" t="s">
        <v>369</v>
      </c>
      <c r="C40" s="102" t="s">
        <v>370</v>
      </c>
      <c r="D40" s="60">
        <v>3084329</v>
      </c>
      <c r="E40" s="60">
        <v>3370517</v>
      </c>
      <c r="F40" s="60">
        <v>3295517</v>
      </c>
    </row>
    <row r="41" spans="1:6" ht="12.75">
      <c r="A41" s="121" t="s">
        <v>377</v>
      </c>
      <c r="B41" s="66" t="s">
        <v>371</v>
      </c>
      <c r="C41" s="102" t="s">
        <v>372</v>
      </c>
      <c r="D41" s="60">
        <v>20925</v>
      </c>
      <c r="E41" s="60">
        <v>23111</v>
      </c>
      <c r="F41" s="60">
        <v>23110</v>
      </c>
    </row>
    <row r="42" spans="1:6" ht="12.75">
      <c r="A42" s="121" t="s">
        <v>378</v>
      </c>
      <c r="B42" s="66" t="s">
        <v>373</v>
      </c>
      <c r="C42" s="102" t="s">
        <v>374</v>
      </c>
      <c r="D42" s="60">
        <v>0</v>
      </c>
      <c r="E42" s="60">
        <v>0</v>
      </c>
      <c r="F42" s="60">
        <v>0</v>
      </c>
    </row>
    <row r="43" spans="1:6" s="66" customFormat="1" ht="12.75">
      <c r="A43" s="121" t="s">
        <v>379</v>
      </c>
      <c r="B43" s="66" t="s">
        <v>161</v>
      </c>
      <c r="C43" s="101" t="s">
        <v>375</v>
      </c>
      <c r="D43" s="103">
        <f>SUM(D31:D35,D37:D39,D41:D42)</f>
        <v>13361466</v>
      </c>
      <c r="E43" s="103">
        <f>SUM(E31:E35,E37:E39,E41:E42)</f>
        <v>14172349</v>
      </c>
      <c r="F43" s="103">
        <f>SUM(F31:F35,F37:F39,F41:F42)</f>
        <v>14753876</v>
      </c>
    </row>
    <row r="44" spans="1:6" s="66" customFormat="1" ht="12.75">
      <c r="A44" s="121" t="s">
        <v>389</v>
      </c>
      <c r="B44" s="66" t="s">
        <v>380</v>
      </c>
      <c r="C44" s="66" t="s">
        <v>381</v>
      </c>
      <c r="D44" s="103">
        <v>0</v>
      </c>
      <c r="E44" s="103">
        <v>459083</v>
      </c>
      <c r="F44" s="103">
        <v>459083</v>
      </c>
    </row>
    <row r="45" spans="1:6" ht="12.75">
      <c r="A45" s="121" t="s">
        <v>390</v>
      </c>
      <c r="B45" s="66" t="s">
        <v>382</v>
      </c>
      <c r="C45" s="102" t="s">
        <v>383</v>
      </c>
      <c r="D45" s="60">
        <v>2997261</v>
      </c>
      <c r="E45" s="60">
        <v>2923614</v>
      </c>
      <c r="F45" s="60">
        <v>765164</v>
      </c>
    </row>
    <row r="46" spans="1:6" ht="12.75">
      <c r="A46" s="121" t="s">
        <v>391</v>
      </c>
      <c r="B46" s="66" t="s">
        <v>384</v>
      </c>
      <c r="C46" s="102" t="s">
        <v>385</v>
      </c>
      <c r="D46" s="60">
        <v>0</v>
      </c>
      <c r="E46" s="60">
        <v>0</v>
      </c>
      <c r="F46" s="60">
        <v>0</v>
      </c>
    </row>
    <row r="47" spans="1:6" ht="12.75">
      <c r="A47" s="121" t="s">
        <v>392</v>
      </c>
      <c r="B47" s="66" t="s">
        <v>386</v>
      </c>
      <c r="C47" s="102" t="s">
        <v>387</v>
      </c>
      <c r="D47" s="60">
        <v>0</v>
      </c>
      <c r="E47" s="60">
        <v>0</v>
      </c>
      <c r="F47" s="60">
        <v>0</v>
      </c>
    </row>
    <row r="48" spans="1:6" ht="12.75">
      <c r="A48" s="121" t="s">
        <v>393</v>
      </c>
      <c r="B48" s="66" t="s">
        <v>425</v>
      </c>
      <c r="C48" s="102" t="s">
        <v>388</v>
      </c>
      <c r="D48" s="60">
        <f>SUM(D44:D47)</f>
        <v>2997261</v>
      </c>
      <c r="E48" s="60">
        <f>SUM(E44:E47)</f>
        <v>3382697</v>
      </c>
      <c r="F48" s="60">
        <f>SUM(F44:F47)</f>
        <v>1224247</v>
      </c>
    </row>
    <row r="49" spans="1:6" s="66" customFormat="1" ht="12.75">
      <c r="A49" s="121" t="s">
        <v>394</v>
      </c>
      <c r="B49" s="66" t="s">
        <v>163</v>
      </c>
      <c r="C49" s="66" t="s">
        <v>395</v>
      </c>
      <c r="D49" s="103">
        <f>SUM(D43,D48)</f>
        <v>16358727</v>
      </c>
      <c r="E49" s="103">
        <f>SUM(E43,E48)</f>
        <v>17555046</v>
      </c>
      <c r="F49" s="103">
        <f>SUM(F43,F48)</f>
        <v>15978123</v>
      </c>
    </row>
    <row r="50" spans="1:6" ht="12.75">
      <c r="A50" s="121" t="s">
        <v>396</v>
      </c>
      <c r="B50" s="66" t="s">
        <v>165</v>
      </c>
      <c r="C50" s="66" t="s">
        <v>397</v>
      </c>
      <c r="D50" s="103">
        <v>0</v>
      </c>
      <c r="E50" s="60">
        <v>12843445</v>
      </c>
      <c r="F50" s="60">
        <v>5239507</v>
      </c>
    </row>
    <row r="51" spans="1:6" ht="12.75">
      <c r="A51" s="121" t="s">
        <v>398</v>
      </c>
      <c r="B51" s="66" t="s">
        <v>400</v>
      </c>
      <c r="C51" s="66" t="s">
        <v>401</v>
      </c>
      <c r="D51" s="103">
        <v>0</v>
      </c>
      <c r="E51" s="60">
        <v>0</v>
      </c>
      <c r="F51" s="60">
        <v>0</v>
      </c>
    </row>
    <row r="52" spans="1:6" ht="12.75">
      <c r="A52" s="121" t="s">
        <v>399</v>
      </c>
      <c r="B52" s="66" t="s">
        <v>426</v>
      </c>
      <c r="C52" s="66" t="s">
        <v>402</v>
      </c>
      <c r="D52" s="60">
        <v>0</v>
      </c>
      <c r="E52" s="60">
        <v>0</v>
      </c>
      <c r="F52" s="60">
        <v>48830</v>
      </c>
    </row>
    <row r="53" spans="1:6" s="104" customFormat="1" ht="12.75">
      <c r="A53" s="104" t="s">
        <v>403</v>
      </c>
      <c r="B53" s="104" t="s">
        <v>168</v>
      </c>
      <c r="C53" s="104" t="s">
        <v>404</v>
      </c>
      <c r="D53" s="105">
        <f>SUM(D49:D52)</f>
        <v>16358727</v>
      </c>
      <c r="E53" s="105">
        <f>SUM(E49:E52)</f>
        <v>30398491</v>
      </c>
      <c r="F53" s="105">
        <f>SUM(F49:F52)</f>
        <v>21266460</v>
      </c>
    </row>
    <row r="54" spans="1:6" ht="12.75">
      <c r="A54" s="66" t="s">
        <v>405</v>
      </c>
      <c r="B54" s="66" t="s">
        <v>170</v>
      </c>
      <c r="C54" s="66" t="s">
        <v>406</v>
      </c>
      <c r="D54" s="60">
        <f>SUM(D43,D50)-D19-D26</f>
        <v>-2852197</v>
      </c>
      <c r="E54" s="60">
        <f>SUM(E43,E50)-E19-E26</f>
        <v>-3237633</v>
      </c>
      <c r="F54" s="60">
        <f>SUM(F43,F50)-F19-F26</f>
        <v>-722473</v>
      </c>
    </row>
    <row r="55" spans="1:6" ht="12.75">
      <c r="A55" s="66" t="s">
        <v>407</v>
      </c>
      <c r="B55" s="66" t="s">
        <v>172</v>
      </c>
      <c r="C55" s="66" t="s">
        <v>409</v>
      </c>
      <c r="D55" s="60">
        <f>D48-D24</f>
        <v>2852197</v>
      </c>
      <c r="E55" s="60">
        <f>E48-E24</f>
        <v>3237633</v>
      </c>
      <c r="F55" s="60">
        <f>F48-F24</f>
        <v>1079183</v>
      </c>
    </row>
    <row r="56" spans="1:6" ht="12.75">
      <c r="A56" s="66" t="s">
        <v>408</v>
      </c>
      <c r="B56" s="66" t="s">
        <v>411</v>
      </c>
      <c r="C56" s="66" t="s">
        <v>412</v>
      </c>
      <c r="D56" s="60">
        <v>0</v>
      </c>
      <c r="E56" s="60">
        <v>0</v>
      </c>
      <c r="F56" s="60">
        <v>0</v>
      </c>
    </row>
    <row r="57" spans="1:6" ht="12.75">
      <c r="A57" s="66" t="s">
        <v>410</v>
      </c>
      <c r="B57" s="66" t="s">
        <v>427</v>
      </c>
      <c r="C57" s="66" t="s">
        <v>413</v>
      </c>
      <c r="D57" s="60">
        <v>0</v>
      </c>
      <c r="E57" s="60">
        <v>0</v>
      </c>
      <c r="F57" s="60">
        <v>173965</v>
      </c>
    </row>
  </sheetData>
  <mergeCells count="2">
    <mergeCell ref="D6:E6"/>
    <mergeCell ref="A5:B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&amp;C&amp;P&amp;R&amp;"Times New Roman CE,Normál"7/c.számú táblázat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5" sqref="A5:H5"/>
    </sheetView>
  </sheetViews>
  <sheetFormatPr defaultColWidth="9.140625" defaultRowHeight="12.75"/>
  <cols>
    <col min="1" max="1" width="5.140625" style="59" customWidth="1"/>
    <col min="2" max="2" width="53.7109375" style="59" customWidth="1"/>
    <col min="3" max="3" width="13.28125" style="59" customWidth="1"/>
    <col min="4" max="4" width="11.28125" style="59" customWidth="1"/>
    <col min="5" max="5" width="14.421875" style="60" customWidth="1"/>
    <col min="6" max="6" width="13.28125" style="60" customWidth="1"/>
    <col min="7" max="7" width="11.00390625" style="59" customWidth="1"/>
    <col min="8" max="8" width="13.57421875" style="59" customWidth="1"/>
    <col min="9" max="16384" width="8.00390625" style="59" customWidth="1"/>
  </cols>
  <sheetData>
    <row r="2" spans="1:6" ht="19.5" customHeight="1">
      <c r="A2" s="76"/>
      <c r="B2" s="57"/>
      <c r="C2" s="57"/>
      <c r="D2" s="57"/>
      <c r="E2" s="58"/>
      <c r="F2" s="58"/>
    </row>
    <row r="3" spans="1:6" ht="19.5" customHeight="1">
      <c r="A3" s="76"/>
      <c r="B3" s="57"/>
      <c r="C3" s="57"/>
      <c r="D3" s="57"/>
      <c r="E3" s="58"/>
      <c r="F3" s="58"/>
    </row>
    <row r="4" spans="1:8" ht="19.5" customHeight="1">
      <c r="A4" s="255" t="s">
        <v>415</v>
      </c>
      <c r="B4" s="255"/>
      <c r="C4" s="255"/>
      <c r="D4" s="255"/>
      <c r="E4" s="255"/>
      <c r="F4" s="255"/>
      <c r="G4" s="255"/>
      <c r="H4" s="255"/>
    </row>
    <row r="5" spans="1:8" ht="19.5" customHeight="1">
      <c r="A5" s="255" t="s">
        <v>88</v>
      </c>
      <c r="B5" s="255"/>
      <c r="C5" s="255"/>
      <c r="D5" s="255"/>
      <c r="E5" s="255"/>
      <c r="F5" s="255"/>
      <c r="G5" s="255"/>
      <c r="H5" s="255"/>
    </row>
    <row r="6" spans="1:6" ht="12.75">
      <c r="A6" s="65"/>
      <c r="B6" s="57"/>
      <c r="C6" s="57"/>
      <c r="D6" s="57"/>
      <c r="E6" s="58"/>
      <c r="F6" s="58"/>
    </row>
    <row r="7" ht="12.75">
      <c r="H7" s="68" t="s">
        <v>0</v>
      </c>
    </row>
    <row r="8" spans="1:8" ht="49.5" customHeight="1">
      <c r="A8" s="81" t="s">
        <v>140</v>
      </c>
      <c r="B8" s="80" t="s">
        <v>39</v>
      </c>
      <c r="C8" s="81" t="s">
        <v>315</v>
      </c>
      <c r="D8" s="81" t="s">
        <v>316</v>
      </c>
      <c r="E8" s="82" t="s">
        <v>136</v>
      </c>
      <c r="F8" s="82" t="s">
        <v>137</v>
      </c>
      <c r="G8" s="81" t="s">
        <v>139</v>
      </c>
      <c r="H8" s="81" t="s">
        <v>138</v>
      </c>
    </row>
    <row r="9" spans="3:6" ht="19.5" customHeight="1">
      <c r="C9" s="60"/>
      <c r="E9" s="256"/>
      <c r="F9" s="256"/>
    </row>
    <row r="10" spans="1:6" ht="19.5" customHeight="1">
      <c r="A10" s="72" t="s">
        <v>51</v>
      </c>
      <c r="B10" s="66" t="s">
        <v>89</v>
      </c>
      <c r="C10" s="103">
        <v>4357</v>
      </c>
      <c r="D10" s="66"/>
      <c r="E10" s="60">
        <v>4357</v>
      </c>
      <c r="F10" s="60">
        <v>5875</v>
      </c>
    </row>
    <row r="11" spans="1:6" ht="19.5" customHeight="1">
      <c r="A11" s="72" t="s">
        <v>53</v>
      </c>
      <c r="B11" s="66" t="s">
        <v>93</v>
      </c>
      <c r="C11" s="103">
        <v>3941</v>
      </c>
      <c r="D11" s="66"/>
      <c r="E11" s="60">
        <v>3941</v>
      </c>
      <c r="F11" s="60">
        <v>5396</v>
      </c>
    </row>
    <row r="12" spans="1:6" ht="19.5" customHeight="1">
      <c r="A12" s="72" t="s">
        <v>55</v>
      </c>
      <c r="B12" s="66" t="s">
        <v>94</v>
      </c>
      <c r="C12" s="60">
        <f>C10-C11</f>
        <v>416</v>
      </c>
      <c r="D12" s="66"/>
      <c r="E12" s="60">
        <f>E10-E11</f>
        <v>416</v>
      </c>
      <c r="F12" s="60">
        <f>F10-F11</f>
        <v>479</v>
      </c>
    </row>
    <row r="13" spans="1:6" ht="19.5" customHeight="1">
      <c r="A13" s="72" t="s">
        <v>57</v>
      </c>
      <c r="B13" s="66" t="s">
        <v>90</v>
      </c>
      <c r="C13" s="103">
        <v>37</v>
      </c>
      <c r="D13" s="66"/>
      <c r="E13" s="60">
        <v>37</v>
      </c>
      <c r="F13" s="60">
        <v>37</v>
      </c>
    </row>
    <row r="14" spans="1:6" ht="19.5" customHeight="1">
      <c r="A14" s="72" t="s">
        <v>58</v>
      </c>
      <c r="B14" s="66" t="s">
        <v>416</v>
      </c>
      <c r="C14" s="103">
        <v>383</v>
      </c>
      <c r="D14" s="66"/>
      <c r="E14" s="60">
        <v>383</v>
      </c>
      <c r="F14" s="60">
        <v>416</v>
      </c>
    </row>
    <row r="15" spans="1:6" ht="19.5" customHeight="1">
      <c r="A15" s="72" t="s">
        <v>60</v>
      </c>
      <c r="B15" s="66" t="s">
        <v>91</v>
      </c>
      <c r="C15" s="103">
        <v>0</v>
      </c>
      <c r="D15" s="66"/>
      <c r="E15" s="60">
        <v>0</v>
      </c>
      <c r="F15" s="60">
        <v>0</v>
      </c>
    </row>
    <row r="16" spans="1:6" ht="19.5" customHeight="1">
      <c r="A16" s="72" t="s">
        <v>62</v>
      </c>
      <c r="B16" s="66" t="s">
        <v>417</v>
      </c>
      <c r="C16" s="60">
        <f>C12-C13-C14+C15</f>
        <v>-4</v>
      </c>
      <c r="D16" s="66"/>
      <c r="E16" s="60">
        <f>E12-E13-E14+E15</f>
        <v>-4</v>
      </c>
      <c r="F16" s="60">
        <f>F12-F13-F14+F15</f>
        <v>26</v>
      </c>
    </row>
    <row r="17" spans="1:6" ht="19.5" customHeight="1">
      <c r="A17" s="74" t="s">
        <v>64</v>
      </c>
      <c r="B17" s="66" t="s">
        <v>414</v>
      </c>
      <c r="C17" s="103">
        <v>0</v>
      </c>
      <c r="D17" s="66"/>
      <c r="E17" s="60">
        <v>0</v>
      </c>
      <c r="F17" s="60">
        <v>0</v>
      </c>
    </row>
    <row r="18" spans="1:6" ht="19.5" customHeight="1">
      <c r="A18" s="74" t="s">
        <v>65</v>
      </c>
      <c r="B18" s="66" t="s">
        <v>92</v>
      </c>
      <c r="C18" s="103">
        <v>33</v>
      </c>
      <c r="D18" s="66"/>
      <c r="E18" s="60">
        <v>33</v>
      </c>
      <c r="F18" s="60">
        <v>63</v>
      </c>
    </row>
  </sheetData>
  <mergeCells count="3">
    <mergeCell ref="E9:F9"/>
    <mergeCell ref="A4:H4"/>
    <mergeCell ref="A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 CE,Normál"7/d.számú táblázat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5:D29"/>
  <sheetViews>
    <sheetView workbookViewId="0" topLeftCell="A4">
      <selection activeCell="B20" sqref="B20"/>
    </sheetView>
  </sheetViews>
  <sheetFormatPr defaultColWidth="9.140625" defaultRowHeight="12.75"/>
  <cols>
    <col min="1" max="1" width="6.7109375" style="107" customWidth="1"/>
    <col min="2" max="2" width="50.57421875" style="107" customWidth="1"/>
    <col min="3" max="3" width="12.140625" style="107" customWidth="1"/>
    <col min="4" max="4" width="11.8515625" style="107" customWidth="1"/>
    <col min="5" max="16384" width="9.140625" style="107" customWidth="1"/>
  </cols>
  <sheetData>
    <row r="5" spans="1:4" ht="15.75">
      <c r="A5" s="258" t="s">
        <v>428</v>
      </c>
      <c r="B5" s="258"/>
      <c r="C5" s="258"/>
      <c r="D5" s="258"/>
    </row>
    <row r="6" spans="1:4" ht="15.75">
      <c r="A6" s="258" t="s">
        <v>516</v>
      </c>
      <c r="B6" s="258"/>
      <c r="C6" s="258"/>
      <c r="D6" s="258"/>
    </row>
    <row r="7" spans="1:4" ht="12.75">
      <c r="A7" s="111"/>
      <c r="B7" s="111"/>
      <c r="C7" s="111"/>
      <c r="D7" s="111"/>
    </row>
    <row r="8" spans="1:4" ht="12.75">
      <c r="A8" s="111"/>
      <c r="B8" s="111"/>
      <c r="C8" s="111"/>
      <c r="D8" s="111"/>
    </row>
    <row r="9" spans="1:4" ht="12.75">
      <c r="A9" s="111"/>
      <c r="B9" s="111"/>
      <c r="C9" s="111"/>
      <c r="D9" s="111"/>
    </row>
    <row r="11" ht="12.75">
      <c r="D11" s="113" t="s">
        <v>0</v>
      </c>
    </row>
    <row r="12" spans="1:4" s="120" customFormat="1" ht="28.5" customHeight="1">
      <c r="A12" s="118" t="s">
        <v>140</v>
      </c>
      <c r="B12" s="119" t="s">
        <v>39</v>
      </c>
      <c r="C12" s="119" t="s">
        <v>508</v>
      </c>
      <c r="D12" s="119" t="s">
        <v>509</v>
      </c>
    </row>
    <row r="13" spans="1:4" ht="15" customHeight="1">
      <c r="A13" s="116"/>
      <c r="B13" s="112" t="s">
        <v>218</v>
      </c>
      <c r="C13" s="109"/>
      <c r="D13" s="109"/>
    </row>
    <row r="14" spans="1:4" ht="15" customHeight="1">
      <c r="A14" s="116" t="s">
        <v>51</v>
      </c>
      <c r="B14" s="109" t="s">
        <v>216</v>
      </c>
      <c r="C14" s="110">
        <v>1030125</v>
      </c>
      <c r="D14" s="110">
        <v>12022537</v>
      </c>
    </row>
    <row r="15" spans="1:4" ht="15" customHeight="1">
      <c r="A15" s="116" t="s">
        <v>53</v>
      </c>
      <c r="B15" s="109" t="s">
        <v>219</v>
      </c>
      <c r="C15" s="110">
        <v>1240</v>
      </c>
      <c r="D15" s="110">
        <v>2068</v>
      </c>
    </row>
    <row r="16" spans="1:4" s="115" customFormat="1" ht="15" customHeight="1">
      <c r="A16" s="117" t="s">
        <v>55</v>
      </c>
      <c r="B16" s="112" t="s">
        <v>212</v>
      </c>
      <c r="C16" s="114">
        <f>SUM(C14:C15)</f>
        <v>1031365</v>
      </c>
      <c r="D16" s="114">
        <f>SUM(D14:D15)</f>
        <v>12024605</v>
      </c>
    </row>
    <row r="17" spans="1:4" ht="15" customHeight="1">
      <c r="A17" s="116" t="s">
        <v>57</v>
      </c>
      <c r="B17" s="109" t="s">
        <v>529</v>
      </c>
      <c r="C17" s="110">
        <v>34021092</v>
      </c>
      <c r="D17" s="110">
        <v>23542494</v>
      </c>
    </row>
    <row r="18" spans="1:4" ht="15" customHeight="1">
      <c r="A18" s="116" t="s">
        <v>58</v>
      </c>
      <c r="B18" s="109" t="s">
        <v>528</v>
      </c>
      <c r="C18" s="110"/>
      <c r="D18" s="110">
        <v>-5239507</v>
      </c>
    </row>
    <row r="19" spans="1:4" ht="15" customHeight="1">
      <c r="A19" s="116" t="s">
        <v>60</v>
      </c>
      <c r="B19" s="109" t="s">
        <v>530</v>
      </c>
      <c r="C19" s="110">
        <v>23027852</v>
      </c>
      <c r="D19" s="110">
        <v>23011403</v>
      </c>
    </row>
    <row r="20" spans="1:4" ht="15" customHeight="1">
      <c r="A20" s="116" t="s">
        <v>62</v>
      </c>
      <c r="B20" s="109" t="s">
        <v>217</v>
      </c>
      <c r="C20" s="110">
        <v>12022537</v>
      </c>
      <c r="D20" s="110">
        <f>D16+D17+D18-D19-D21</f>
        <v>7314595</v>
      </c>
    </row>
    <row r="21" spans="1:4" ht="15" customHeight="1">
      <c r="A21" s="116" t="s">
        <v>64</v>
      </c>
      <c r="B21" s="109" t="s">
        <v>213</v>
      </c>
      <c r="C21" s="110">
        <v>2068</v>
      </c>
      <c r="D21" s="110">
        <v>1594</v>
      </c>
    </row>
    <row r="22" spans="1:4" s="115" customFormat="1" ht="15" customHeight="1">
      <c r="A22" s="117" t="s">
        <v>65</v>
      </c>
      <c r="B22" s="112" t="s">
        <v>214</v>
      </c>
      <c r="C22" s="114">
        <f>SUM(C20:C21)</f>
        <v>12024605</v>
      </c>
      <c r="D22" s="114">
        <f>SUM(D20:D21)</f>
        <v>7316189</v>
      </c>
    </row>
    <row r="23" spans="1:4" ht="15" customHeight="1">
      <c r="A23" s="116"/>
      <c r="B23" s="109"/>
      <c r="C23" s="110"/>
      <c r="D23" s="110"/>
    </row>
    <row r="24" spans="1:4" ht="15" customHeight="1">
      <c r="A24" s="116"/>
      <c r="B24" s="109"/>
      <c r="C24" s="110"/>
      <c r="D24" s="110"/>
    </row>
    <row r="25" spans="1:4" ht="15" customHeight="1">
      <c r="A25" s="116"/>
      <c r="B25" s="112" t="s">
        <v>215</v>
      </c>
      <c r="C25" s="110"/>
      <c r="D25" s="110"/>
    </row>
    <row r="26" spans="1:4" ht="15" customHeight="1">
      <c r="A26" s="116" t="s">
        <v>51</v>
      </c>
      <c r="B26" s="109" t="s">
        <v>216</v>
      </c>
      <c r="C26" s="110">
        <v>1157</v>
      </c>
      <c r="D26" s="110">
        <v>84628</v>
      </c>
    </row>
    <row r="27" spans="1:4" ht="15" customHeight="1">
      <c r="A27" s="116" t="s">
        <v>53</v>
      </c>
      <c r="B27" s="109" t="s">
        <v>217</v>
      </c>
      <c r="C27" s="110">
        <v>84628</v>
      </c>
      <c r="D27" s="110">
        <v>1403</v>
      </c>
    </row>
    <row r="28" spans="3:4" ht="12.75">
      <c r="C28" s="108"/>
      <c r="D28" s="108"/>
    </row>
    <row r="29" spans="3:4" ht="12.75">
      <c r="C29" s="108"/>
      <c r="D29" s="108"/>
    </row>
  </sheetData>
  <mergeCells count="2">
    <mergeCell ref="A5:D5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Roman,Normál"8.számú táblázat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I202"/>
  <sheetViews>
    <sheetView tabSelected="1" workbookViewId="0" topLeftCell="A1">
      <selection activeCell="N7" sqref="N7"/>
    </sheetView>
  </sheetViews>
  <sheetFormatPr defaultColWidth="9.140625" defaultRowHeight="12.75"/>
  <cols>
    <col min="1" max="1" width="4.7109375" style="145" customWidth="1"/>
    <col min="2" max="2" width="30.7109375" style="145" customWidth="1"/>
    <col min="3" max="3" width="9.28125" style="145" customWidth="1"/>
    <col min="4" max="4" width="9.28125" style="145" bestFit="1" customWidth="1"/>
    <col min="5" max="5" width="8.7109375" style="145" customWidth="1"/>
    <col min="6" max="9" width="9.140625" style="145" customWidth="1"/>
    <col min="10" max="10" width="8.7109375" style="145" customWidth="1"/>
    <col min="11" max="12" width="8.57421875" style="145" customWidth="1"/>
    <col min="13" max="13" width="8.7109375" style="145" customWidth="1"/>
    <col min="14" max="14" width="8.57421875" style="145" customWidth="1"/>
    <col min="15" max="87" width="9.140625" style="146" customWidth="1"/>
    <col min="88" max="16384" width="9.140625" style="145" customWidth="1"/>
  </cols>
  <sheetData>
    <row r="1" spans="15:87" s="132" customFormat="1" ht="12.75"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</row>
    <row r="2" spans="15:87" s="132" customFormat="1" ht="12.75"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</row>
    <row r="3" spans="1:87" s="132" customFormat="1" ht="15.75">
      <c r="A3" s="259" t="s">
        <v>444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</row>
    <row r="4" spans="1:87" s="132" customFormat="1" ht="15.75">
      <c r="A4" s="259" t="s">
        <v>454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</row>
    <row r="5" spans="1:87" s="132" customFormat="1" ht="15.7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</row>
    <row r="6" spans="1:87" s="132" customFormat="1" ht="14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</row>
    <row r="7" spans="14:87" s="132" customFormat="1" ht="12.75">
      <c r="N7" s="149" t="s">
        <v>0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</row>
    <row r="8" spans="1:87" s="132" customFormat="1" ht="12.75">
      <c r="A8" s="264" t="s">
        <v>140</v>
      </c>
      <c r="B8" s="264" t="s">
        <v>445</v>
      </c>
      <c r="C8" s="268" t="s">
        <v>446</v>
      </c>
      <c r="D8" s="269"/>
      <c r="E8" s="270"/>
      <c r="F8" s="260" t="s">
        <v>447</v>
      </c>
      <c r="G8" s="239"/>
      <c r="H8" s="240"/>
      <c r="I8" s="268" t="s">
        <v>25</v>
      </c>
      <c r="J8" s="269"/>
      <c r="K8" s="270"/>
      <c r="L8" s="260" t="s">
        <v>448</v>
      </c>
      <c r="M8" s="239"/>
      <c r="N8" s="240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</row>
    <row r="9" spans="1:87" s="132" customFormat="1" ht="12.75">
      <c r="A9" s="265"/>
      <c r="B9" s="265"/>
      <c r="C9" s="271"/>
      <c r="D9" s="272"/>
      <c r="E9" s="273"/>
      <c r="F9" s="261"/>
      <c r="G9" s="262"/>
      <c r="H9" s="263"/>
      <c r="I9" s="271"/>
      <c r="J9" s="272"/>
      <c r="K9" s="273"/>
      <c r="L9" s="261"/>
      <c r="M9" s="262"/>
      <c r="N9" s="26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</row>
    <row r="10" spans="1:87" s="132" customFormat="1" ht="25.5">
      <c r="A10" s="266"/>
      <c r="B10" s="267"/>
      <c r="C10" s="135" t="s">
        <v>449</v>
      </c>
      <c r="D10" s="135" t="s">
        <v>460</v>
      </c>
      <c r="E10" s="135" t="s">
        <v>450</v>
      </c>
      <c r="F10" s="135" t="s">
        <v>449</v>
      </c>
      <c r="G10" s="135" t="s">
        <v>460</v>
      </c>
      <c r="H10" s="135" t="s">
        <v>450</v>
      </c>
      <c r="I10" s="135" t="s">
        <v>449</v>
      </c>
      <c r="J10" s="135" t="s">
        <v>460</v>
      </c>
      <c r="K10" s="135" t="s">
        <v>450</v>
      </c>
      <c r="L10" s="135" t="s">
        <v>449</v>
      </c>
      <c r="M10" s="135" t="s">
        <v>460</v>
      </c>
      <c r="N10" s="135" t="s">
        <v>450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</row>
    <row r="11" spans="1:14" s="139" customFormat="1" ht="38.25">
      <c r="A11" s="136" t="s">
        <v>51</v>
      </c>
      <c r="B11" s="137" t="s">
        <v>455</v>
      </c>
      <c r="C11" s="138">
        <v>98564</v>
      </c>
      <c r="D11" s="138">
        <v>51455</v>
      </c>
      <c r="E11" s="138">
        <v>0</v>
      </c>
      <c r="F11" s="138">
        <v>32813</v>
      </c>
      <c r="G11" s="138">
        <v>98437</v>
      </c>
      <c r="H11" s="138">
        <v>0</v>
      </c>
      <c r="I11" s="138">
        <v>0</v>
      </c>
      <c r="J11" s="138">
        <v>6701</v>
      </c>
      <c r="K11" s="138">
        <v>4549</v>
      </c>
      <c r="L11" s="138">
        <v>4467</v>
      </c>
      <c r="M11" s="138">
        <v>3052</v>
      </c>
      <c r="N11" s="138">
        <v>0</v>
      </c>
    </row>
    <row r="12" spans="1:14" s="139" customFormat="1" ht="38.25">
      <c r="A12" s="136" t="s">
        <v>53</v>
      </c>
      <c r="B12" s="137" t="s">
        <v>456</v>
      </c>
      <c r="C12" s="138">
        <v>0</v>
      </c>
      <c r="D12" s="138">
        <v>5699</v>
      </c>
      <c r="E12" s="138">
        <v>541</v>
      </c>
      <c r="F12" s="138">
        <v>0</v>
      </c>
      <c r="G12" s="138">
        <v>0</v>
      </c>
      <c r="H12" s="138">
        <v>6240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</row>
    <row r="13" spans="1:14" s="139" customFormat="1" ht="38.25">
      <c r="A13" s="136" t="s">
        <v>55</v>
      </c>
      <c r="B13" s="137" t="s">
        <v>457</v>
      </c>
      <c r="C13" s="138">
        <v>0</v>
      </c>
      <c r="D13" s="138">
        <v>2007</v>
      </c>
      <c r="E13" s="138">
        <v>4233</v>
      </c>
      <c r="F13" s="138">
        <v>0</v>
      </c>
      <c r="G13" s="138">
        <v>0</v>
      </c>
      <c r="H13" s="138">
        <v>3640</v>
      </c>
      <c r="I13" s="138">
        <v>0</v>
      </c>
      <c r="J13" s="138">
        <v>0</v>
      </c>
      <c r="K13" s="138">
        <v>0</v>
      </c>
      <c r="L13" s="138">
        <v>0</v>
      </c>
      <c r="M13" s="138">
        <v>2007</v>
      </c>
      <c r="N13" s="138">
        <v>593</v>
      </c>
    </row>
    <row r="14" spans="1:14" s="139" customFormat="1" ht="25.5">
      <c r="A14" s="136" t="s">
        <v>57</v>
      </c>
      <c r="B14" s="137" t="s">
        <v>458</v>
      </c>
      <c r="C14" s="138">
        <v>0</v>
      </c>
      <c r="D14" s="138">
        <v>748</v>
      </c>
      <c r="E14" s="138">
        <v>2535</v>
      </c>
      <c r="F14" s="138">
        <v>0</v>
      </c>
      <c r="G14" s="138">
        <v>821</v>
      </c>
      <c r="H14" s="138">
        <v>2462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</row>
    <row r="15" spans="1:14" s="139" customFormat="1" ht="38.25">
      <c r="A15" s="136" t="s">
        <v>58</v>
      </c>
      <c r="B15" s="137" t="s">
        <v>459</v>
      </c>
      <c r="C15" s="138">
        <v>0</v>
      </c>
      <c r="D15" s="138">
        <v>648</v>
      </c>
      <c r="E15" s="138">
        <v>0</v>
      </c>
      <c r="F15" s="138">
        <v>0</v>
      </c>
      <c r="G15" s="138">
        <v>486</v>
      </c>
      <c r="H15" s="138">
        <v>0</v>
      </c>
      <c r="I15" s="138">
        <v>0</v>
      </c>
      <c r="J15" s="138">
        <v>162</v>
      </c>
      <c r="K15" s="138">
        <v>0</v>
      </c>
      <c r="L15" s="138">
        <v>0</v>
      </c>
      <c r="M15" s="138">
        <v>0</v>
      </c>
      <c r="N15" s="138">
        <v>0</v>
      </c>
    </row>
    <row r="16" spans="1:14" s="139" customFormat="1" ht="38.25">
      <c r="A16" s="136" t="s">
        <v>60</v>
      </c>
      <c r="B16" s="137" t="s">
        <v>482</v>
      </c>
      <c r="C16" s="138">
        <v>0</v>
      </c>
      <c r="D16" s="138">
        <v>4423</v>
      </c>
      <c r="E16" s="138">
        <v>28932</v>
      </c>
      <c r="F16" s="138">
        <v>0</v>
      </c>
      <c r="G16" s="138">
        <v>0</v>
      </c>
      <c r="H16" s="138">
        <v>25016</v>
      </c>
      <c r="I16" s="138">
        <v>0</v>
      </c>
      <c r="J16" s="138">
        <v>8339</v>
      </c>
      <c r="K16" s="138">
        <v>0</v>
      </c>
      <c r="L16" s="138">
        <v>0</v>
      </c>
      <c r="M16" s="138">
        <v>0</v>
      </c>
      <c r="N16" s="138">
        <v>0</v>
      </c>
    </row>
    <row r="17" spans="1:14" s="139" customFormat="1" ht="38.25">
      <c r="A17" s="136" t="s">
        <v>62</v>
      </c>
      <c r="B17" s="137" t="s">
        <v>451</v>
      </c>
      <c r="C17" s="138">
        <v>0</v>
      </c>
      <c r="D17" s="138">
        <v>1094</v>
      </c>
      <c r="E17" s="138">
        <v>641</v>
      </c>
      <c r="F17" s="138">
        <v>0</v>
      </c>
      <c r="G17" s="138">
        <v>0</v>
      </c>
      <c r="H17" s="138">
        <v>1301</v>
      </c>
      <c r="I17" s="138">
        <v>0</v>
      </c>
      <c r="J17" s="138">
        <v>434</v>
      </c>
      <c r="K17" s="138">
        <v>0</v>
      </c>
      <c r="L17" s="138">
        <v>0</v>
      </c>
      <c r="M17" s="138">
        <v>0</v>
      </c>
      <c r="N17" s="138">
        <v>0</v>
      </c>
    </row>
    <row r="18" spans="1:14" s="139" customFormat="1" ht="51">
      <c r="A18" s="136" t="s">
        <v>64</v>
      </c>
      <c r="B18" s="137" t="s">
        <v>452</v>
      </c>
      <c r="C18" s="138">
        <v>0</v>
      </c>
      <c r="D18" s="138">
        <v>2383</v>
      </c>
      <c r="E18" s="138">
        <v>3721</v>
      </c>
      <c r="F18" s="138">
        <v>0</v>
      </c>
      <c r="G18" s="138">
        <v>0</v>
      </c>
      <c r="H18" s="138">
        <v>4577</v>
      </c>
      <c r="I18" s="138">
        <v>0</v>
      </c>
      <c r="J18" s="138">
        <v>1527</v>
      </c>
      <c r="K18" s="138">
        <v>0</v>
      </c>
      <c r="L18" s="138">
        <v>0</v>
      </c>
      <c r="M18" s="138">
        <v>0</v>
      </c>
      <c r="N18" s="138">
        <v>0</v>
      </c>
    </row>
    <row r="19" spans="1:87" s="144" customFormat="1" ht="13.5">
      <c r="A19" s="140"/>
      <c r="B19" s="141" t="s">
        <v>453</v>
      </c>
      <c r="C19" s="142">
        <f aca="true" t="shared" si="0" ref="C19:N19">SUM(C11:C18)</f>
        <v>98564</v>
      </c>
      <c r="D19" s="142">
        <f t="shared" si="0"/>
        <v>68457</v>
      </c>
      <c r="E19" s="142">
        <f t="shared" si="0"/>
        <v>40603</v>
      </c>
      <c r="F19" s="142">
        <f t="shared" si="0"/>
        <v>32813</v>
      </c>
      <c r="G19" s="142">
        <f t="shared" si="0"/>
        <v>99744</v>
      </c>
      <c r="H19" s="142">
        <f t="shared" si="0"/>
        <v>43236</v>
      </c>
      <c r="I19" s="142">
        <f t="shared" si="0"/>
        <v>0</v>
      </c>
      <c r="J19" s="142">
        <f t="shared" si="0"/>
        <v>17163</v>
      </c>
      <c r="K19" s="142">
        <f t="shared" si="0"/>
        <v>4549</v>
      </c>
      <c r="L19" s="142">
        <f t="shared" si="0"/>
        <v>4467</v>
      </c>
      <c r="M19" s="142">
        <f t="shared" si="0"/>
        <v>5059</v>
      </c>
      <c r="N19" s="142">
        <f t="shared" si="0"/>
        <v>593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</row>
    <row r="20" spans="15:87" s="147" customFormat="1" ht="12.75"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</row>
    <row r="21" spans="15:87" s="147" customFormat="1" ht="12.75"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</row>
    <row r="22" spans="15:87" s="147" customFormat="1" ht="12.75"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</row>
    <row r="23" spans="15:87" s="147" customFormat="1" ht="12.75"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</row>
    <row r="24" spans="15:87" s="147" customFormat="1" ht="12.75"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</row>
    <row r="25" spans="15:87" s="147" customFormat="1" ht="12.75"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</row>
    <row r="26" spans="15:87" s="147" customFormat="1" ht="12.75"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</row>
    <row r="27" spans="15:87" s="147" customFormat="1" ht="12.75"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</row>
    <row r="28" spans="15:87" s="147" customFormat="1" ht="12.75"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</row>
    <row r="29" spans="15:87" s="147" customFormat="1" ht="12.75"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</row>
    <row r="30" spans="15:87" s="147" customFormat="1" ht="12.75"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</row>
    <row r="31" spans="15:87" s="147" customFormat="1" ht="12.75"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</row>
    <row r="32" spans="15:87" s="147" customFormat="1" ht="12.75"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</row>
    <row r="33" spans="15:87" s="147" customFormat="1" ht="12.75"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</row>
    <row r="34" spans="15:87" s="147" customFormat="1" ht="12.75"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</row>
    <row r="35" spans="15:87" s="147" customFormat="1" ht="12.75"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</row>
    <row r="36" spans="15:87" s="147" customFormat="1" ht="12.75"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</row>
    <row r="37" spans="15:87" s="147" customFormat="1" ht="12.75"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</row>
    <row r="38" spans="15:87" s="147" customFormat="1" ht="12.75"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</row>
    <row r="39" spans="15:87" s="147" customFormat="1" ht="12.75"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</row>
    <row r="40" spans="15:87" s="147" customFormat="1" ht="12.75"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</row>
    <row r="41" spans="15:87" s="147" customFormat="1" ht="12.75"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</row>
    <row r="42" spans="15:87" s="147" customFormat="1" ht="12.75"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</row>
    <row r="43" spans="15:87" s="147" customFormat="1" ht="12.75"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</row>
    <row r="44" spans="15:87" s="147" customFormat="1" ht="12.75"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</row>
    <row r="45" spans="15:87" s="147" customFormat="1" ht="12.75"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</row>
    <row r="46" spans="15:87" s="147" customFormat="1" ht="12.75"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</row>
    <row r="47" spans="15:87" s="147" customFormat="1" ht="12.75"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</row>
    <row r="48" spans="15:87" s="147" customFormat="1" ht="12.75"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</row>
    <row r="49" spans="15:87" s="147" customFormat="1" ht="12.75"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</row>
    <row r="50" spans="15:87" s="147" customFormat="1" ht="12.75"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</row>
    <row r="51" spans="15:87" s="147" customFormat="1" ht="12.75"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</row>
    <row r="52" spans="15:87" s="147" customFormat="1" ht="12.75"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</row>
    <row r="53" spans="15:87" s="147" customFormat="1" ht="12.75"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</row>
    <row r="54" spans="15:87" s="147" customFormat="1" ht="12.75"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</row>
    <row r="55" spans="15:87" s="147" customFormat="1" ht="12.75"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</row>
    <row r="56" spans="15:87" s="147" customFormat="1" ht="12.75"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</row>
    <row r="57" spans="15:87" s="147" customFormat="1" ht="12.75"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</row>
    <row r="58" spans="15:87" s="147" customFormat="1" ht="12.75"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</row>
    <row r="59" spans="15:87" s="147" customFormat="1" ht="12.75"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</row>
    <row r="60" spans="15:87" s="147" customFormat="1" ht="12.75"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</row>
    <row r="61" spans="15:87" s="147" customFormat="1" ht="12.75"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</row>
    <row r="62" spans="15:87" s="147" customFormat="1" ht="12.75"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</row>
    <row r="63" spans="15:87" s="147" customFormat="1" ht="12.75"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</row>
    <row r="64" spans="15:87" s="147" customFormat="1" ht="12.75"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</row>
    <row r="65" spans="15:87" s="147" customFormat="1" ht="12.75"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</row>
    <row r="66" spans="15:87" s="147" customFormat="1" ht="12.75"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</row>
    <row r="67" spans="15:87" s="147" customFormat="1" ht="12.75"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</row>
    <row r="68" spans="15:87" s="147" customFormat="1" ht="12.75"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</row>
    <row r="69" spans="15:87" s="147" customFormat="1" ht="12.75"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</row>
    <row r="70" spans="15:87" s="147" customFormat="1" ht="12.75"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</row>
    <row r="71" spans="15:87" s="147" customFormat="1" ht="12.75"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</row>
    <row r="72" spans="15:87" s="147" customFormat="1" ht="12.75"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</row>
    <row r="73" spans="15:87" s="147" customFormat="1" ht="12.75"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</row>
    <row r="74" spans="15:87" s="147" customFormat="1" ht="12.75"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</row>
    <row r="75" spans="15:87" s="147" customFormat="1" ht="12.75"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</row>
    <row r="76" spans="15:87" s="147" customFormat="1" ht="12.75"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</row>
    <row r="77" spans="15:87" s="147" customFormat="1" ht="12.75"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</row>
    <row r="78" spans="15:87" s="147" customFormat="1" ht="12.75"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</row>
    <row r="79" spans="15:87" s="147" customFormat="1" ht="12.75"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</row>
    <row r="80" spans="15:87" s="147" customFormat="1" ht="12.75"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</row>
    <row r="81" spans="15:87" s="147" customFormat="1" ht="12.75"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</row>
    <row r="82" spans="15:87" s="147" customFormat="1" ht="12.75"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</row>
    <row r="83" spans="15:87" s="147" customFormat="1" ht="12.75"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</row>
    <row r="84" spans="15:87" s="147" customFormat="1" ht="12.75"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</row>
    <row r="85" spans="15:87" s="147" customFormat="1" ht="12.75"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</row>
    <row r="86" spans="15:87" s="147" customFormat="1" ht="12.75"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</row>
    <row r="87" spans="15:87" s="147" customFormat="1" ht="12.75"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</row>
    <row r="88" spans="15:87" s="147" customFormat="1" ht="12.75"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</row>
    <row r="89" spans="15:87" s="147" customFormat="1" ht="12.75"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</row>
    <row r="90" spans="15:87" s="147" customFormat="1" ht="12.75"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</row>
    <row r="91" spans="15:87" s="147" customFormat="1" ht="12.75"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</row>
    <row r="92" spans="15:87" s="147" customFormat="1" ht="12.75"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</row>
    <row r="93" spans="15:87" s="147" customFormat="1" ht="12.75"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</row>
    <row r="94" spans="15:87" s="147" customFormat="1" ht="12.75"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</row>
    <row r="95" spans="15:87" s="147" customFormat="1" ht="12.75"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</row>
    <row r="96" spans="15:87" s="147" customFormat="1" ht="12.75"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</row>
    <row r="97" spans="15:87" s="147" customFormat="1" ht="12.75"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</row>
    <row r="98" spans="15:87" s="147" customFormat="1" ht="12.75"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</row>
    <row r="99" spans="15:87" s="147" customFormat="1" ht="12.75"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</row>
    <row r="100" spans="15:87" s="147" customFormat="1" ht="12.75"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</row>
    <row r="101" spans="15:87" s="147" customFormat="1" ht="12.75"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</row>
    <row r="102" spans="15:87" s="147" customFormat="1" ht="12.75"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</row>
    <row r="103" spans="15:87" s="147" customFormat="1" ht="12.75"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</row>
    <row r="104" spans="15:87" s="147" customFormat="1" ht="12.75"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</row>
    <row r="105" spans="15:87" s="147" customFormat="1" ht="12.75"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</row>
    <row r="106" spans="15:87" s="147" customFormat="1" ht="12.75"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</row>
    <row r="107" spans="15:87" s="147" customFormat="1" ht="12.75"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</row>
    <row r="108" spans="15:87" s="147" customFormat="1" ht="12.75"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</row>
    <row r="109" spans="15:87" s="147" customFormat="1" ht="12.75"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</row>
    <row r="110" spans="15:87" s="147" customFormat="1" ht="12.75"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</row>
    <row r="111" spans="15:87" s="147" customFormat="1" ht="12.75"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</row>
    <row r="112" spans="15:87" s="147" customFormat="1" ht="12.75"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</row>
    <row r="113" spans="15:87" s="147" customFormat="1" ht="12.75"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</row>
    <row r="114" spans="15:87" s="147" customFormat="1" ht="12.75"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</row>
    <row r="115" spans="15:87" s="147" customFormat="1" ht="12.75"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</row>
    <row r="116" spans="15:87" s="147" customFormat="1" ht="12.75"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</row>
    <row r="117" spans="15:87" s="147" customFormat="1" ht="12.75"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</row>
    <row r="118" spans="15:87" s="147" customFormat="1" ht="12.75"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</row>
    <row r="119" spans="15:87" s="147" customFormat="1" ht="12.75"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</row>
    <row r="120" spans="15:87" s="147" customFormat="1" ht="12.75"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</row>
    <row r="121" spans="15:87" s="147" customFormat="1" ht="12.75"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</row>
    <row r="122" spans="15:87" s="147" customFormat="1" ht="12.75"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</row>
    <row r="123" spans="15:87" s="147" customFormat="1" ht="12.75"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</row>
    <row r="124" spans="15:87" s="147" customFormat="1" ht="12.75"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</row>
    <row r="125" spans="15:87" s="147" customFormat="1" ht="12.75"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</row>
    <row r="126" spans="15:87" s="147" customFormat="1" ht="12.75"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</row>
    <row r="127" spans="15:87" s="147" customFormat="1" ht="12.75"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</row>
    <row r="128" spans="15:87" s="147" customFormat="1" ht="12.75"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</row>
    <row r="129" spans="15:87" s="147" customFormat="1" ht="12.75"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</row>
    <row r="130" spans="15:87" s="147" customFormat="1" ht="12.75"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</row>
    <row r="131" spans="15:87" s="147" customFormat="1" ht="12.75"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</row>
    <row r="132" spans="15:87" s="147" customFormat="1" ht="12.75"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</row>
    <row r="133" spans="15:87" s="147" customFormat="1" ht="12.75"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</row>
    <row r="134" spans="15:87" s="147" customFormat="1" ht="12.75"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</row>
    <row r="135" spans="15:87" s="147" customFormat="1" ht="12.75"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</row>
    <row r="136" spans="15:87" s="147" customFormat="1" ht="12.75"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</row>
    <row r="137" spans="15:87" s="147" customFormat="1" ht="12.75"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</row>
    <row r="138" spans="15:87" s="147" customFormat="1" ht="12.75"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</row>
    <row r="139" spans="15:87" s="147" customFormat="1" ht="12.75"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</row>
    <row r="140" spans="15:87" s="147" customFormat="1" ht="12.75"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</row>
    <row r="141" spans="15:87" s="147" customFormat="1" ht="12.75"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</row>
    <row r="142" spans="15:87" s="147" customFormat="1" ht="12.75"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</row>
    <row r="143" spans="15:87" s="147" customFormat="1" ht="12.75"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</row>
    <row r="144" spans="15:87" s="147" customFormat="1" ht="12.75"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</row>
    <row r="145" spans="15:87" s="147" customFormat="1" ht="12.75"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</row>
    <row r="146" spans="15:87" s="147" customFormat="1" ht="12.75"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</row>
    <row r="147" spans="15:87" s="147" customFormat="1" ht="12.75"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</row>
    <row r="148" spans="15:87" s="147" customFormat="1" ht="12.75"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</row>
    <row r="149" spans="15:87" s="147" customFormat="1" ht="12.75"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</row>
    <row r="150" spans="15:87" s="147" customFormat="1" ht="12.75"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</row>
    <row r="151" spans="15:87" s="147" customFormat="1" ht="12.75"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</row>
    <row r="152" spans="15:87" s="147" customFormat="1" ht="12.75"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</row>
    <row r="153" spans="15:87" s="147" customFormat="1" ht="12.75"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</row>
    <row r="154" spans="15:87" s="147" customFormat="1" ht="12.75"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</row>
    <row r="155" spans="15:87" s="147" customFormat="1" ht="12.75"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</row>
    <row r="156" spans="15:87" s="147" customFormat="1" ht="12.75"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</row>
    <row r="157" spans="15:87" s="147" customFormat="1" ht="12.75"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</row>
    <row r="158" spans="15:87" s="147" customFormat="1" ht="12.75"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</row>
    <row r="159" spans="15:87" s="147" customFormat="1" ht="12.75"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</row>
    <row r="160" spans="15:87" s="147" customFormat="1" ht="12.75"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</row>
    <row r="161" spans="15:87" s="147" customFormat="1" ht="12.75"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</row>
    <row r="162" spans="15:87" s="147" customFormat="1" ht="12.75"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</row>
    <row r="163" spans="15:87" s="147" customFormat="1" ht="12.75"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</row>
    <row r="164" spans="15:87" s="147" customFormat="1" ht="12.75"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</row>
    <row r="165" spans="15:87" s="147" customFormat="1" ht="12.75"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</row>
    <row r="166" spans="15:87" s="147" customFormat="1" ht="12.75"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</row>
    <row r="167" spans="15:87" s="147" customFormat="1" ht="12.75"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</row>
    <row r="168" spans="15:87" s="147" customFormat="1" ht="12.75"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</row>
    <row r="169" spans="15:87" s="147" customFormat="1" ht="12.75"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</row>
    <row r="170" spans="15:87" s="147" customFormat="1" ht="12.75"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</row>
    <row r="171" spans="15:87" s="147" customFormat="1" ht="12.75"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</row>
    <row r="172" spans="15:87" s="147" customFormat="1" ht="12.75"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</row>
    <row r="173" spans="15:87" s="147" customFormat="1" ht="12.75"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</row>
    <row r="174" spans="15:87" s="147" customFormat="1" ht="12.75"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</row>
    <row r="175" spans="15:87" s="147" customFormat="1" ht="12.75"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</row>
    <row r="176" spans="15:87" s="147" customFormat="1" ht="12.75"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</row>
    <row r="177" spans="15:87" s="147" customFormat="1" ht="12.75"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</row>
    <row r="178" spans="15:87" s="147" customFormat="1" ht="12.75"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</row>
    <row r="179" spans="15:87" s="147" customFormat="1" ht="12.75"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</row>
    <row r="180" spans="15:87" s="147" customFormat="1" ht="12.75"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</row>
    <row r="181" spans="15:87" s="147" customFormat="1" ht="12.75"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</row>
    <row r="182" spans="15:87" s="147" customFormat="1" ht="12.75"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</row>
    <row r="183" spans="15:87" s="147" customFormat="1" ht="12.75"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</row>
    <row r="184" spans="15:87" s="147" customFormat="1" ht="12.75"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</row>
    <row r="185" spans="15:87" s="147" customFormat="1" ht="12.75"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</row>
    <row r="186" spans="15:87" s="147" customFormat="1" ht="12.75"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</row>
    <row r="187" spans="15:87" s="147" customFormat="1" ht="12.75"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</row>
    <row r="188" spans="15:87" s="147" customFormat="1" ht="12.75"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</row>
    <row r="189" spans="15:87" s="147" customFormat="1" ht="12.75"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</row>
    <row r="190" spans="15:87" s="147" customFormat="1" ht="12.75"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</row>
    <row r="191" spans="15:87" s="147" customFormat="1" ht="12.75"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</row>
    <row r="192" spans="15:87" s="147" customFormat="1" ht="12.75"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</row>
    <row r="193" spans="15:87" s="147" customFormat="1" ht="12.75"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</row>
    <row r="194" spans="15:87" s="147" customFormat="1" ht="12.75"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</row>
    <row r="195" spans="15:87" s="147" customFormat="1" ht="12.75"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</row>
    <row r="196" spans="15:87" s="147" customFormat="1" ht="12.75"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</row>
    <row r="197" spans="15:87" s="147" customFormat="1" ht="12.75"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</row>
    <row r="198" spans="15:87" s="147" customFormat="1" ht="12.75"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</row>
    <row r="199" spans="15:87" s="147" customFormat="1" ht="12.75"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</row>
    <row r="200" spans="15:87" s="147" customFormat="1" ht="12.75"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</row>
    <row r="201" spans="15:87" s="147" customFormat="1" ht="12.75"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</row>
    <row r="202" spans="15:87" s="147" customFormat="1" ht="12.75"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</row>
  </sheetData>
  <mergeCells count="9">
    <mergeCell ref="A3:N3"/>
    <mergeCell ref="A5:N5"/>
    <mergeCell ref="A4:N4"/>
    <mergeCell ref="F8:H9"/>
    <mergeCell ref="L8:N9"/>
    <mergeCell ref="A8:A10"/>
    <mergeCell ref="B8:B10"/>
    <mergeCell ref="I8:K9"/>
    <mergeCell ref="C8:E9"/>
  </mergeCells>
  <printOptions/>
  <pageMargins left="0.27" right="0.19" top="0.93" bottom="1" header="0.5" footer="0.5"/>
  <pageSetup horizontalDpi="600" verticalDpi="600" orientation="landscape" paperSize="9" r:id="rId1"/>
  <headerFooter alignWithMargins="0">
    <oddHeader>&amp;R&amp;"Times New Roman,Normál" 9. számú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53"/>
  <sheetViews>
    <sheetView zoomScale="80" zoomScaleNormal="80" workbookViewId="0" topLeftCell="A1">
      <selection activeCell="A29" sqref="A29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0.00390625" style="0" customWidth="1"/>
    <col min="4" max="4" width="26.7109375" style="0" customWidth="1"/>
    <col min="5" max="5" width="9.421875" style="0" customWidth="1"/>
    <col min="6" max="6" width="10.8515625" style="0" customWidth="1"/>
  </cols>
  <sheetData>
    <row r="5" spans="1:6" ht="15.75">
      <c r="A5" s="1" t="s">
        <v>520</v>
      </c>
      <c r="B5" s="3"/>
      <c r="C5" s="3"/>
      <c r="D5" s="3"/>
      <c r="E5" s="3"/>
      <c r="F5" s="3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3"/>
      <c r="C7" s="3"/>
      <c r="D7" s="3"/>
      <c r="E7" s="3"/>
      <c r="F7" s="3"/>
    </row>
    <row r="8" spans="1:6" ht="12.75">
      <c r="A8" s="4"/>
      <c r="B8" s="4"/>
      <c r="C8" s="4"/>
      <c r="D8" s="4"/>
      <c r="E8" s="4"/>
      <c r="F8" s="56" t="s">
        <v>0</v>
      </c>
    </row>
    <row r="9" spans="1:6" ht="15.75">
      <c r="A9" s="28" t="s">
        <v>1</v>
      </c>
      <c r="B9" s="33" t="s">
        <v>508</v>
      </c>
      <c r="C9" s="33" t="s">
        <v>509</v>
      </c>
      <c r="D9" s="30" t="s">
        <v>2</v>
      </c>
      <c r="E9" s="33" t="s">
        <v>508</v>
      </c>
      <c r="F9" s="33" t="s">
        <v>509</v>
      </c>
    </row>
    <row r="10" spans="1:6" ht="15.75">
      <c r="A10" s="91" t="s">
        <v>150</v>
      </c>
      <c r="B10" s="33"/>
      <c r="C10" s="33"/>
      <c r="D10" s="92" t="s">
        <v>151</v>
      </c>
      <c r="E10" s="33"/>
      <c r="F10" s="29"/>
    </row>
    <row r="11" spans="1:6" ht="12.75">
      <c r="A11" s="16" t="s">
        <v>154</v>
      </c>
      <c r="B11" s="11">
        <v>2008</v>
      </c>
      <c r="C11" s="11">
        <v>1613</v>
      </c>
      <c r="D11" s="16" t="s">
        <v>24</v>
      </c>
      <c r="E11" s="11">
        <v>0</v>
      </c>
      <c r="F11" s="11">
        <v>0</v>
      </c>
    </row>
    <row r="12" spans="1:6" ht="12.75">
      <c r="A12" s="16" t="s">
        <v>25</v>
      </c>
      <c r="B12" s="11">
        <v>714</v>
      </c>
      <c r="C12" s="11">
        <v>640</v>
      </c>
      <c r="D12" s="16" t="s">
        <v>26</v>
      </c>
      <c r="E12" s="11">
        <f>SUM(E13:E15)</f>
        <v>0</v>
      </c>
      <c r="F12" s="11">
        <f>SUM(F13:F15)</f>
        <v>0</v>
      </c>
    </row>
    <row r="13" spans="1:6" ht="12.75">
      <c r="A13" s="16" t="s">
        <v>27</v>
      </c>
      <c r="B13" s="11">
        <v>0</v>
      </c>
      <c r="C13" s="11">
        <v>0</v>
      </c>
      <c r="D13" s="18" t="s">
        <v>155</v>
      </c>
      <c r="E13" s="11">
        <v>0</v>
      </c>
      <c r="F13" s="11">
        <v>0</v>
      </c>
    </row>
    <row r="14" spans="1:6" ht="12.75">
      <c r="A14" s="16" t="s">
        <v>28</v>
      </c>
      <c r="B14" s="11">
        <v>41</v>
      </c>
      <c r="C14" s="11">
        <v>41</v>
      </c>
      <c r="D14" s="18" t="s">
        <v>156</v>
      </c>
      <c r="E14" s="11">
        <v>0</v>
      </c>
      <c r="F14" s="11">
        <v>0</v>
      </c>
    </row>
    <row r="15" spans="1:6" ht="12.75">
      <c r="A15" s="16" t="s">
        <v>31</v>
      </c>
      <c r="B15" s="11">
        <v>1348</v>
      </c>
      <c r="C15" s="11">
        <v>1553</v>
      </c>
      <c r="D15" s="18" t="s">
        <v>157</v>
      </c>
      <c r="E15" s="11">
        <v>0</v>
      </c>
      <c r="F15" s="11">
        <v>0</v>
      </c>
    </row>
    <row r="16" spans="1:6" ht="12.75">
      <c r="A16" s="16"/>
      <c r="B16" s="11"/>
      <c r="C16" s="11"/>
      <c r="D16" s="16" t="s">
        <v>29</v>
      </c>
      <c r="E16" s="11">
        <v>360</v>
      </c>
      <c r="F16" s="11">
        <v>689</v>
      </c>
    </row>
    <row r="17" spans="1:6" ht="12.75">
      <c r="A17" s="16"/>
      <c r="B17" s="11"/>
      <c r="C17" s="11"/>
      <c r="D17" s="16" t="s">
        <v>30</v>
      </c>
      <c r="E17" s="11">
        <v>2198</v>
      </c>
      <c r="F17" s="11">
        <v>1590</v>
      </c>
    </row>
    <row r="18" spans="1:6" s="17" customFormat="1" ht="12.75">
      <c r="A18" s="8" t="s">
        <v>152</v>
      </c>
      <c r="B18" s="9">
        <f>SUM(B11:B17)</f>
        <v>4111</v>
      </c>
      <c r="C18" s="9">
        <f>SUM(C11:C17)</f>
        <v>3847</v>
      </c>
      <c r="D18" s="8" t="s">
        <v>12</v>
      </c>
      <c r="E18" s="9">
        <f>SUM(E11:E12,E16:E17)</f>
        <v>2558</v>
      </c>
      <c r="F18" s="9">
        <f>SUM(F11:F12,F16:F17)</f>
        <v>2279</v>
      </c>
    </row>
    <row r="19" spans="1:6" s="17" customFormat="1" ht="12.75">
      <c r="A19" s="8"/>
      <c r="B19" s="9"/>
      <c r="C19" s="9"/>
      <c r="D19" s="8"/>
      <c r="E19" s="9"/>
      <c r="F19" s="9"/>
    </row>
    <row r="20" spans="1:6" s="17" customFormat="1" ht="12.75">
      <c r="A20" s="8" t="s">
        <v>149</v>
      </c>
      <c r="B20" s="9"/>
      <c r="C20" s="9"/>
      <c r="D20" s="8" t="s">
        <v>63</v>
      </c>
      <c r="E20" s="9"/>
      <c r="F20" s="9"/>
    </row>
    <row r="21" spans="1:6" ht="12.75">
      <c r="A21" s="16" t="s">
        <v>154</v>
      </c>
      <c r="B21" s="11">
        <v>95</v>
      </c>
      <c r="C21" s="11">
        <v>0</v>
      </c>
      <c r="D21" s="16" t="s">
        <v>34</v>
      </c>
      <c r="E21" s="11">
        <v>95</v>
      </c>
      <c r="F21" s="11">
        <v>0</v>
      </c>
    </row>
    <row r="22" spans="1:6" s="17" customFormat="1" ht="12.75">
      <c r="A22" s="8" t="s">
        <v>153</v>
      </c>
      <c r="B22" s="9">
        <f>SUM(B21)</f>
        <v>95</v>
      </c>
      <c r="C22" s="9">
        <f>SUM(C21)</f>
        <v>0</v>
      </c>
      <c r="D22" s="8" t="s">
        <v>148</v>
      </c>
      <c r="E22" s="9">
        <f>SUM(E21)</f>
        <v>95</v>
      </c>
      <c r="F22" s="9">
        <f>SUM(F21)</f>
        <v>0</v>
      </c>
    </row>
    <row r="23" spans="1:6" ht="12.75">
      <c r="A23" s="16"/>
      <c r="B23" s="11"/>
      <c r="C23" s="11"/>
      <c r="D23" s="16" t="s">
        <v>31</v>
      </c>
      <c r="E23" s="11">
        <v>1553</v>
      </c>
      <c r="F23" s="11">
        <v>1568</v>
      </c>
    </row>
    <row r="24" spans="1:6" ht="15.75">
      <c r="A24" s="6" t="s">
        <v>32</v>
      </c>
      <c r="B24" s="7">
        <f>SUM(B18,B22)</f>
        <v>4206</v>
      </c>
      <c r="C24" s="7">
        <f>SUM(C18,C22)</f>
        <v>3847</v>
      </c>
      <c r="D24" s="6" t="s">
        <v>33</v>
      </c>
      <c r="E24" s="7">
        <f>SUM(E18,E22,E23)</f>
        <v>4206</v>
      </c>
      <c r="F24" s="7">
        <f>SUM(F18,F22,F23)</f>
        <v>3847</v>
      </c>
    </row>
    <row r="28" spans="1:6" ht="15.75">
      <c r="A28" s="1" t="s">
        <v>521</v>
      </c>
      <c r="B28" s="3"/>
      <c r="C28" s="3"/>
      <c r="D28" s="3"/>
      <c r="E28" s="3"/>
      <c r="F28" s="3"/>
    </row>
    <row r="29" spans="1:6" ht="15.75">
      <c r="A29" s="1"/>
      <c r="B29" s="3"/>
      <c r="C29" s="3"/>
      <c r="D29" s="3"/>
      <c r="E29" s="3"/>
      <c r="F29" s="3"/>
    </row>
    <row r="30" spans="1:6" ht="15.75">
      <c r="A30" s="1"/>
      <c r="B30" s="3"/>
      <c r="C30" s="3"/>
      <c r="D30" s="3"/>
      <c r="E30" s="3"/>
      <c r="F30" s="3"/>
    </row>
    <row r="31" spans="1:6" ht="12.75">
      <c r="A31" s="4"/>
      <c r="B31" s="4"/>
      <c r="C31" s="4"/>
      <c r="D31" s="4"/>
      <c r="E31" s="4"/>
      <c r="F31" s="56" t="s">
        <v>0</v>
      </c>
    </row>
    <row r="32" spans="1:6" ht="15.75">
      <c r="A32" s="28" t="s">
        <v>1</v>
      </c>
      <c r="B32" s="33" t="s">
        <v>508</v>
      </c>
      <c r="C32" s="33" t="s">
        <v>509</v>
      </c>
      <c r="D32" s="30" t="s">
        <v>2</v>
      </c>
      <c r="E32" s="33" t="s">
        <v>508</v>
      </c>
      <c r="F32" s="33" t="s">
        <v>509</v>
      </c>
    </row>
    <row r="33" spans="1:6" ht="15.75">
      <c r="A33" s="91" t="s">
        <v>150</v>
      </c>
      <c r="B33" s="33"/>
      <c r="C33" s="33"/>
      <c r="D33" s="92" t="s">
        <v>151</v>
      </c>
      <c r="E33" s="33"/>
      <c r="F33" s="29"/>
    </row>
    <row r="34" spans="1:6" ht="12.75">
      <c r="A34" s="16" t="s">
        <v>154</v>
      </c>
      <c r="B34" s="11">
        <v>1003</v>
      </c>
      <c r="C34" s="11">
        <v>2003</v>
      </c>
      <c r="D34" s="16" t="s">
        <v>24</v>
      </c>
      <c r="E34" s="11">
        <v>6117</v>
      </c>
      <c r="F34" s="11">
        <v>4567</v>
      </c>
    </row>
    <row r="35" spans="1:6" ht="12.75">
      <c r="A35" s="16" t="s">
        <v>25</v>
      </c>
      <c r="B35" s="11">
        <v>714</v>
      </c>
      <c r="C35" s="11">
        <v>640</v>
      </c>
      <c r="D35" s="16" t="s">
        <v>26</v>
      </c>
      <c r="E35" s="11">
        <f>SUM(E36:E38)</f>
        <v>2313</v>
      </c>
      <c r="F35" s="11">
        <f>SUM(F36:F38)</f>
        <v>1603</v>
      </c>
    </row>
    <row r="36" spans="1:6" ht="12.75">
      <c r="A36" s="16" t="s">
        <v>27</v>
      </c>
      <c r="B36" s="11">
        <v>6878</v>
      </c>
      <c r="C36" s="11">
        <v>4936</v>
      </c>
      <c r="D36" s="18" t="s">
        <v>155</v>
      </c>
      <c r="E36" s="11">
        <v>1774</v>
      </c>
      <c r="F36" s="11">
        <v>1324</v>
      </c>
    </row>
    <row r="37" spans="1:6" ht="12.75">
      <c r="A37" s="16" t="s">
        <v>28</v>
      </c>
      <c r="B37" s="11">
        <v>38</v>
      </c>
      <c r="C37" s="11">
        <v>27</v>
      </c>
      <c r="D37" s="18" t="s">
        <v>156</v>
      </c>
      <c r="E37" s="11">
        <v>183</v>
      </c>
      <c r="F37" s="11">
        <v>137</v>
      </c>
    </row>
    <row r="38" spans="1:6" ht="12.75">
      <c r="A38" s="16" t="s">
        <v>31</v>
      </c>
      <c r="B38" s="11">
        <v>1937</v>
      </c>
      <c r="C38" s="11">
        <v>601</v>
      </c>
      <c r="D38" s="18" t="s">
        <v>157</v>
      </c>
      <c r="E38" s="11">
        <v>356</v>
      </c>
      <c r="F38" s="11">
        <v>142</v>
      </c>
    </row>
    <row r="39" spans="1:6" ht="12.75">
      <c r="A39" s="16"/>
      <c r="B39" s="11"/>
      <c r="C39" s="11"/>
      <c r="D39" s="16" t="s">
        <v>29</v>
      </c>
      <c r="E39" s="11">
        <v>664</v>
      </c>
      <c r="F39" s="11">
        <v>1520</v>
      </c>
    </row>
    <row r="40" spans="1:6" ht="12.75">
      <c r="A40" s="16"/>
      <c r="B40" s="11"/>
      <c r="C40" s="11"/>
      <c r="D40" s="16" t="s">
        <v>30</v>
      </c>
      <c r="E40" s="11">
        <v>875</v>
      </c>
      <c r="F40" s="11"/>
    </row>
    <row r="41" spans="1:6" ht="12.75">
      <c r="A41" s="8" t="s">
        <v>152</v>
      </c>
      <c r="B41" s="9">
        <f>SUM(B34:B40)</f>
        <v>10570</v>
      </c>
      <c r="C41" s="9">
        <f>SUM(C34:C40)</f>
        <v>8207</v>
      </c>
      <c r="D41" s="8" t="s">
        <v>12</v>
      </c>
      <c r="E41" s="9">
        <f>SUM(E34:E35,E39:E40)</f>
        <v>9969</v>
      </c>
      <c r="F41" s="9">
        <f>SUM(F34:F35,F39:F40)</f>
        <v>7690</v>
      </c>
    </row>
    <row r="42" spans="1:6" ht="12.75">
      <c r="A42" s="16"/>
      <c r="B42" s="11"/>
      <c r="C42" s="11"/>
      <c r="D42" s="16"/>
      <c r="E42" s="11"/>
      <c r="F42" s="11"/>
    </row>
    <row r="43" spans="1:6" ht="12.75">
      <c r="A43" s="8" t="s">
        <v>149</v>
      </c>
      <c r="B43" s="9"/>
      <c r="C43" s="9"/>
      <c r="D43" s="8" t="s">
        <v>63</v>
      </c>
      <c r="E43" s="9"/>
      <c r="F43" s="9"/>
    </row>
    <row r="44" spans="1:6" ht="12.75">
      <c r="A44" s="16" t="s">
        <v>25</v>
      </c>
      <c r="B44" s="11">
        <v>0</v>
      </c>
      <c r="C44" s="11">
        <v>0</v>
      </c>
      <c r="D44" s="16" t="s">
        <v>34</v>
      </c>
      <c r="E44" s="11">
        <v>0</v>
      </c>
      <c r="F44" s="11">
        <v>0</v>
      </c>
    </row>
    <row r="45" spans="1:6" ht="12.75">
      <c r="A45" s="8" t="s">
        <v>153</v>
      </c>
      <c r="B45" s="9">
        <f>SUM(B44)</f>
        <v>0</v>
      </c>
      <c r="C45" s="9">
        <f>SUM(C44)</f>
        <v>0</v>
      </c>
      <c r="D45" s="8" t="s">
        <v>148</v>
      </c>
      <c r="E45" s="9">
        <f>SUM(E44)</f>
        <v>0</v>
      </c>
      <c r="F45" s="9">
        <f>SUM(F44)</f>
        <v>0</v>
      </c>
    </row>
    <row r="46" spans="1:6" ht="12.75">
      <c r="A46" s="16"/>
      <c r="B46" s="11"/>
      <c r="C46" s="11"/>
      <c r="D46" s="16" t="s">
        <v>31</v>
      </c>
      <c r="E46" s="11">
        <v>601</v>
      </c>
      <c r="F46" s="11">
        <v>517</v>
      </c>
    </row>
    <row r="47" spans="1:6" ht="15.75">
      <c r="A47" s="6" t="s">
        <v>32</v>
      </c>
      <c r="B47" s="7">
        <f>SUM(B41,B45)</f>
        <v>10570</v>
      </c>
      <c r="C47" s="7">
        <f>SUM(C41,C45)</f>
        <v>8207</v>
      </c>
      <c r="D47" s="6" t="s">
        <v>33</v>
      </c>
      <c r="E47" s="7">
        <f>SUM(E41,E45:E46)</f>
        <v>10570</v>
      </c>
      <c r="F47" s="7">
        <f>SUM(F41,F45:F46)</f>
        <v>8207</v>
      </c>
    </row>
    <row r="48" spans="1:6" ht="12.75" customHeight="1">
      <c r="A48" s="21"/>
      <c r="B48" s="21"/>
      <c r="C48" s="21"/>
      <c r="D48" s="21"/>
      <c r="E48" s="21"/>
      <c r="F48" s="21"/>
    </row>
    <row r="49" spans="1:6" ht="12.75" customHeight="1">
      <c r="A49" s="21"/>
      <c r="B49" s="21"/>
      <c r="C49" s="21"/>
      <c r="D49" s="21"/>
      <c r="E49" s="21"/>
      <c r="F49" s="21"/>
    </row>
    <row r="50" spans="1:6" ht="12.75" customHeight="1">
      <c r="A50" s="21"/>
      <c r="B50" s="21"/>
      <c r="C50" s="21"/>
      <c r="D50" s="21"/>
      <c r="E50" s="21"/>
      <c r="F50" s="21"/>
    </row>
    <row r="51" spans="1:6" ht="12.75" customHeight="1">
      <c r="A51" s="21"/>
      <c r="B51" s="21"/>
      <c r="C51" s="21"/>
      <c r="D51" s="21"/>
      <c r="E51" s="21"/>
      <c r="F51" s="21"/>
    </row>
    <row r="52" spans="1:6" ht="12.75" customHeight="1">
      <c r="A52" s="21"/>
      <c r="B52" s="21"/>
      <c r="C52" s="21"/>
      <c r="D52" s="21"/>
      <c r="E52" s="21"/>
      <c r="F52" s="21"/>
    </row>
    <row r="53" spans="1:6" ht="12.75" customHeight="1">
      <c r="A53" s="21"/>
      <c r="B53" s="21"/>
      <c r="C53" s="21"/>
      <c r="D53" s="21"/>
      <c r="E53" s="21"/>
      <c r="F53" s="21"/>
    </row>
  </sheetData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CE,Normál"1.&amp;"MS Sans Serif,Normál"
&amp;R&amp;"Times New Roman CE,Normál"2.számú táblázat&amp;"MS Sans Serif,Normál"
</oddHeader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53"/>
  <sheetViews>
    <sheetView zoomScale="80" zoomScaleNormal="80" workbookViewId="0" topLeftCell="A7">
      <selection activeCell="A29" sqref="A29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0.140625" style="0" customWidth="1"/>
    <col min="4" max="4" width="26.7109375" style="0" customWidth="1"/>
    <col min="5" max="5" width="9.421875" style="0" customWidth="1"/>
    <col min="6" max="6" width="10.8515625" style="0" customWidth="1"/>
  </cols>
  <sheetData>
    <row r="5" spans="1:6" ht="15.75">
      <c r="A5" s="1" t="s">
        <v>522</v>
      </c>
      <c r="B5" s="3"/>
      <c r="C5" s="3"/>
      <c r="D5" s="3"/>
      <c r="E5" s="3"/>
      <c r="F5" s="3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3"/>
      <c r="C7" s="3"/>
      <c r="D7" s="3"/>
      <c r="E7" s="3"/>
      <c r="F7" s="3"/>
    </row>
    <row r="8" spans="1:6" ht="12.75">
      <c r="A8" s="4"/>
      <c r="B8" s="4"/>
      <c r="C8" s="4"/>
      <c r="D8" s="4"/>
      <c r="E8" s="4"/>
      <c r="F8" s="56" t="s">
        <v>0</v>
      </c>
    </row>
    <row r="9" spans="1:6" ht="15.75">
      <c r="A9" s="28" t="s">
        <v>1</v>
      </c>
      <c r="B9" s="33" t="s">
        <v>508</v>
      </c>
      <c r="C9" s="33" t="s">
        <v>509</v>
      </c>
      <c r="D9" s="30" t="s">
        <v>2</v>
      </c>
      <c r="E9" s="33" t="s">
        <v>508</v>
      </c>
      <c r="F9" s="33" t="s">
        <v>509</v>
      </c>
    </row>
    <row r="10" spans="1:6" ht="15.75">
      <c r="A10" s="91" t="s">
        <v>150</v>
      </c>
      <c r="B10" s="33"/>
      <c r="C10" s="33"/>
      <c r="D10" s="92" t="s">
        <v>151</v>
      </c>
      <c r="E10" s="33"/>
      <c r="F10" s="29"/>
    </row>
    <row r="11" spans="1:6" ht="12.75">
      <c r="A11" s="16" t="s">
        <v>154</v>
      </c>
      <c r="B11" s="11">
        <v>2839</v>
      </c>
      <c r="C11" s="11">
        <v>2303</v>
      </c>
      <c r="D11" s="16" t="s">
        <v>24</v>
      </c>
      <c r="E11" s="11">
        <v>0</v>
      </c>
      <c r="F11" s="11">
        <v>0</v>
      </c>
    </row>
    <row r="12" spans="1:6" ht="12.75">
      <c r="A12" s="16" t="s">
        <v>25</v>
      </c>
      <c r="B12" s="11">
        <v>714</v>
      </c>
      <c r="C12" s="11">
        <v>640</v>
      </c>
      <c r="D12" s="16" t="s">
        <v>26</v>
      </c>
      <c r="E12" s="11">
        <v>0</v>
      </c>
      <c r="F12" s="11">
        <v>0</v>
      </c>
    </row>
    <row r="13" spans="1:6" ht="12.75">
      <c r="A13" s="16" t="s">
        <v>27</v>
      </c>
      <c r="B13" s="11">
        <v>0</v>
      </c>
      <c r="C13" s="11">
        <v>0</v>
      </c>
      <c r="D13" s="18" t="s">
        <v>155</v>
      </c>
      <c r="E13" s="11">
        <v>0</v>
      </c>
      <c r="F13" s="11">
        <v>0</v>
      </c>
    </row>
    <row r="14" spans="1:6" ht="12.75">
      <c r="A14" s="16" t="s">
        <v>28</v>
      </c>
      <c r="B14" s="11">
        <v>21</v>
      </c>
      <c r="C14" s="11">
        <v>24</v>
      </c>
      <c r="D14" s="18" t="s">
        <v>156</v>
      </c>
      <c r="E14" s="11">
        <v>0</v>
      </c>
      <c r="F14" s="11">
        <v>0</v>
      </c>
    </row>
    <row r="15" spans="1:6" ht="12.75">
      <c r="A15" s="16" t="s">
        <v>31</v>
      </c>
      <c r="B15" s="11">
        <v>255</v>
      </c>
      <c r="C15" s="11">
        <v>422</v>
      </c>
      <c r="D15" s="18" t="s">
        <v>157</v>
      </c>
      <c r="E15" s="11">
        <v>0</v>
      </c>
      <c r="F15" s="11">
        <v>0</v>
      </c>
    </row>
    <row r="16" spans="1:6" ht="12.75">
      <c r="A16" s="16"/>
      <c r="B16" s="11"/>
      <c r="C16" s="11"/>
      <c r="D16" s="16" t="s">
        <v>29</v>
      </c>
      <c r="E16" s="11">
        <v>3407</v>
      </c>
      <c r="F16" s="11">
        <v>3000</v>
      </c>
    </row>
    <row r="17" spans="1:6" ht="12.75">
      <c r="A17" s="16"/>
      <c r="B17" s="11"/>
      <c r="C17" s="11"/>
      <c r="D17" s="16" t="s">
        <v>30</v>
      </c>
      <c r="E17" s="11">
        <v>0</v>
      </c>
      <c r="F17" s="11">
        <v>0</v>
      </c>
    </row>
    <row r="18" spans="1:6" s="17" customFormat="1" ht="12.75">
      <c r="A18" s="8" t="s">
        <v>152</v>
      </c>
      <c r="B18" s="9">
        <f>SUM(B11:B17)</f>
        <v>3829</v>
      </c>
      <c r="C18" s="9">
        <f>SUM(C11:C17)</f>
        <v>3389</v>
      </c>
      <c r="D18" s="8" t="s">
        <v>12</v>
      </c>
      <c r="E18" s="9">
        <f>SUM(E11:E12,E16:E17)</f>
        <v>3407</v>
      </c>
      <c r="F18" s="9">
        <f>SUM(F11:F12,F16:F17)</f>
        <v>3000</v>
      </c>
    </row>
    <row r="19" spans="1:6" s="17" customFormat="1" ht="12.75">
      <c r="A19" s="8"/>
      <c r="B19" s="9"/>
      <c r="C19" s="9"/>
      <c r="D19" s="8"/>
      <c r="E19" s="9"/>
      <c r="F19" s="9"/>
    </row>
    <row r="20" spans="1:6" s="17" customFormat="1" ht="12.75">
      <c r="A20" s="8" t="s">
        <v>149</v>
      </c>
      <c r="B20" s="9"/>
      <c r="C20" s="9"/>
      <c r="D20" s="8" t="s">
        <v>63</v>
      </c>
      <c r="E20" s="9"/>
      <c r="F20" s="9"/>
    </row>
    <row r="21" spans="1:6" ht="12.75">
      <c r="A21" s="16" t="s">
        <v>25</v>
      </c>
      <c r="B21" s="11">
        <v>0</v>
      </c>
      <c r="C21" s="11">
        <v>0</v>
      </c>
      <c r="D21" s="16" t="s">
        <v>34</v>
      </c>
      <c r="E21" s="11">
        <v>0</v>
      </c>
      <c r="F21" s="11">
        <v>0</v>
      </c>
    </row>
    <row r="22" spans="1:6" s="17" customFormat="1" ht="12.75">
      <c r="A22" s="8" t="s">
        <v>153</v>
      </c>
      <c r="B22" s="9">
        <f>SUM(B21)</f>
        <v>0</v>
      </c>
      <c r="C22" s="9">
        <f>SUM(C21)</f>
        <v>0</v>
      </c>
      <c r="D22" s="8" t="s">
        <v>148</v>
      </c>
      <c r="E22" s="9">
        <f>SUM(E21)</f>
        <v>0</v>
      </c>
      <c r="F22" s="9">
        <f>SUM(F21)</f>
        <v>0</v>
      </c>
    </row>
    <row r="23" spans="1:6" ht="12.75">
      <c r="A23" s="16"/>
      <c r="B23" s="11"/>
      <c r="C23" s="11"/>
      <c r="D23" s="16" t="s">
        <v>31</v>
      </c>
      <c r="E23" s="11">
        <v>422</v>
      </c>
      <c r="F23" s="11">
        <v>389</v>
      </c>
    </row>
    <row r="24" spans="1:6" ht="15.75">
      <c r="A24" s="6" t="s">
        <v>32</v>
      </c>
      <c r="B24" s="7">
        <f>SUM(B18,B22)</f>
        <v>3829</v>
      </c>
      <c r="C24" s="7">
        <f>SUM(C18,C22)</f>
        <v>3389</v>
      </c>
      <c r="D24" s="6" t="s">
        <v>33</v>
      </c>
      <c r="E24" s="7">
        <f>SUM(E18,E22,E23)</f>
        <v>3829</v>
      </c>
      <c r="F24" s="7">
        <f>SUM(F18,F22,F23)</f>
        <v>3389</v>
      </c>
    </row>
    <row r="28" spans="1:6" ht="15.75">
      <c r="A28" s="1" t="s">
        <v>523</v>
      </c>
      <c r="B28" s="3"/>
      <c r="C28" s="3"/>
      <c r="D28" s="3"/>
      <c r="E28" s="3"/>
      <c r="F28" s="3"/>
    </row>
    <row r="29" spans="1:6" ht="15.75">
      <c r="A29" s="1"/>
      <c r="B29" s="3"/>
      <c r="C29" s="3"/>
      <c r="D29" s="3"/>
      <c r="E29" s="3"/>
      <c r="F29" s="3"/>
    </row>
    <row r="30" spans="1:6" ht="15.75">
      <c r="A30" s="1"/>
      <c r="B30" s="3"/>
      <c r="C30" s="3"/>
      <c r="D30" s="3"/>
      <c r="E30" s="3"/>
      <c r="F30" s="3"/>
    </row>
    <row r="31" spans="1:6" ht="12.75">
      <c r="A31" s="4"/>
      <c r="B31" s="4"/>
      <c r="C31" s="4"/>
      <c r="D31" s="4"/>
      <c r="E31" s="4"/>
      <c r="F31" s="56" t="s">
        <v>0</v>
      </c>
    </row>
    <row r="32" spans="1:6" ht="15.75">
      <c r="A32" s="28" t="s">
        <v>1</v>
      </c>
      <c r="B32" s="33" t="s">
        <v>508</v>
      </c>
      <c r="C32" s="33" t="s">
        <v>509</v>
      </c>
      <c r="D32" s="30" t="s">
        <v>2</v>
      </c>
      <c r="E32" s="33" t="s">
        <v>508</v>
      </c>
      <c r="F32" s="33" t="s">
        <v>509</v>
      </c>
    </row>
    <row r="33" spans="1:6" ht="15.75">
      <c r="A33" s="91" t="s">
        <v>150</v>
      </c>
      <c r="B33" s="33"/>
      <c r="C33" s="33"/>
      <c r="D33" s="92" t="s">
        <v>151</v>
      </c>
      <c r="E33" s="33"/>
      <c r="F33" s="29"/>
    </row>
    <row r="34" spans="1:6" ht="12.75">
      <c r="A34" s="16" t="s">
        <v>154</v>
      </c>
      <c r="B34" s="11">
        <v>2153</v>
      </c>
      <c r="C34" s="11">
        <v>2203</v>
      </c>
      <c r="D34" s="16" t="s">
        <v>24</v>
      </c>
      <c r="E34" s="11">
        <v>366</v>
      </c>
      <c r="F34" s="11">
        <v>311</v>
      </c>
    </row>
    <row r="35" spans="1:6" ht="12.75">
      <c r="A35" s="16" t="s">
        <v>25</v>
      </c>
      <c r="B35" s="11">
        <v>714</v>
      </c>
      <c r="C35" s="11">
        <v>640</v>
      </c>
      <c r="D35" s="16" t="s">
        <v>26</v>
      </c>
      <c r="E35" s="11">
        <v>0</v>
      </c>
      <c r="F35" s="11">
        <v>0</v>
      </c>
    </row>
    <row r="36" spans="1:6" ht="12.75">
      <c r="A36" s="16" t="s">
        <v>27</v>
      </c>
      <c r="B36" s="11">
        <v>0</v>
      </c>
      <c r="C36" s="11">
        <v>0</v>
      </c>
      <c r="D36" s="18" t="s">
        <v>155</v>
      </c>
      <c r="E36" s="11">
        <v>0</v>
      </c>
      <c r="F36" s="11">
        <v>0</v>
      </c>
    </row>
    <row r="37" spans="1:6" ht="12.75">
      <c r="A37" s="16" t="s">
        <v>28</v>
      </c>
      <c r="B37" s="11">
        <v>18</v>
      </c>
      <c r="C37" s="11">
        <v>13</v>
      </c>
      <c r="D37" s="18" t="s">
        <v>156</v>
      </c>
      <c r="E37" s="11">
        <v>0</v>
      </c>
      <c r="F37" s="11">
        <v>0</v>
      </c>
    </row>
    <row r="38" spans="1:6" ht="12.75">
      <c r="A38" s="16" t="s">
        <v>31</v>
      </c>
      <c r="B38" s="11">
        <v>437</v>
      </c>
      <c r="C38" s="11">
        <v>220</v>
      </c>
      <c r="D38" s="18" t="s">
        <v>157</v>
      </c>
      <c r="E38" s="11">
        <v>0</v>
      </c>
      <c r="F38" s="11">
        <v>0</v>
      </c>
    </row>
    <row r="39" spans="1:6" ht="12.75">
      <c r="A39" s="16"/>
      <c r="B39" s="11"/>
      <c r="C39" s="11"/>
      <c r="D39" s="16" t="s">
        <v>29</v>
      </c>
      <c r="E39" s="11">
        <v>2736</v>
      </c>
      <c r="F39" s="11">
        <v>2457</v>
      </c>
    </row>
    <row r="40" spans="1:6" ht="12.75">
      <c r="A40" s="16"/>
      <c r="B40" s="11"/>
      <c r="C40" s="11"/>
      <c r="D40" s="16" t="s">
        <v>30</v>
      </c>
      <c r="E40" s="11"/>
      <c r="F40" s="11"/>
    </row>
    <row r="41" spans="1:6" ht="12.75">
      <c r="A41" s="8" t="s">
        <v>152</v>
      </c>
      <c r="B41" s="9">
        <f>SUM(B34:B40)</f>
        <v>3322</v>
      </c>
      <c r="C41" s="9">
        <f>SUM(C34:C40)</f>
        <v>3076</v>
      </c>
      <c r="D41" s="8" t="s">
        <v>12</v>
      </c>
      <c r="E41" s="9">
        <f>SUM(E34:E35,E39:E40)</f>
        <v>3102</v>
      </c>
      <c r="F41" s="9">
        <f>SUM(F34:F35,F39:F40)</f>
        <v>2768</v>
      </c>
    </row>
    <row r="42" spans="1:6" ht="12.75">
      <c r="A42" s="16"/>
      <c r="B42" s="11"/>
      <c r="C42" s="11"/>
      <c r="D42" s="16"/>
      <c r="E42" s="11"/>
      <c r="F42" s="11"/>
    </row>
    <row r="43" spans="1:6" ht="12.75">
      <c r="A43" s="8" t="s">
        <v>149</v>
      </c>
      <c r="B43" s="9"/>
      <c r="C43" s="9"/>
      <c r="D43" s="8" t="s">
        <v>63</v>
      </c>
      <c r="E43" s="9"/>
      <c r="F43" s="9"/>
    </row>
    <row r="44" spans="1:6" ht="12.75">
      <c r="A44" s="16" t="s">
        <v>25</v>
      </c>
      <c r="B44" s="11">
        <v>0</v>
      </c>
      <c r="C44" s="11">
        <v>0</v>
      </c>
      <c r="D44" s="16" t="s">
        <v>34</v>
      </c>
      <c r="E44" s="11">
        <v>0</v>
      </c>
      <c r="F44" s="11">
        <v>0</v>
      </c>
    </row>
    <row r="45" spans="1:6" ht="12.75">
      <c r="A45" s="8" t="s">
        <v>153</v>
      </c>
      <c r="B45" s="9">
        <f>SUM(B44)</f>
        <v>0</v>
      </c>
      <c r="C45" s="9">
        <f>SUM(C44)</f>
        <v>0</v>
      </c>
      <c r="D45" s="8" t="s">
        <v>148</v>
      </c>
      <c r="E45" s="9">
        <f>SUM(E44)</f>
        <v>0</v>
      </c>
      <c r="F45" s="9">
        <f>SUM(F44)</f>
        <v>0</v>
      </c>
    </row>
    <row r="46" spans="1:6" ht="12.75">
      <c r="A46" s="16"/>
      <c r="B46" s="11"/>
      <c r="C46" s="11"/>
      <c r="D46" s="16" t="s">
        <v>31</v>
      </c>
      <c r="E46" s="11">
        <v>220</v>
      </c>
      <c r="F46" s="11">
        <v>308</v>
      </c>
    </row>
    <row r="47" spans="1:6" ht="15.75">
      <c r="A47" s="6" t="s">
        <v>32</v>
      </c>
      <c r="B47" s="7">
        <f>SUM(B41,B45)</f>
        <v>3322</v>
      </c>
      <c r="C47" s="7">
        <f>SUM(C41,C45)</f>
        <v>3076</v>
      </c>
      <c r="D47" s="6" t="s">
        <v>33</v>
      </c>
      <c r="E47" s="7">
        <f>SUM(E41,E45:E46)</f>
        <v>3322</v>
      </c>
      <c r="F47" s="7">
        <f>SUM(F41,F45:F46)</f>
        <v>3076</v>
      </c>
    </row>
    <row r="48" spans="1:6" ht="12.75" customHeight="1">
      <c r="A48" s="21"/>
      <c r="B48" s="21"/>
      <c r="C48" s="21"/>
      <c r="D48" s="21"/>
      <c r="E48" s="21"/>
      <c r="F48" s="21"/>
    </row>
    <row r="49" spans="1:6" ht="12.75" customHeight="1">
      <c r="A49" s="21"/>
      <c r="B49" s="21"/>
      <c r="C49" s="21"/>
      <c r="D49" s="21"/>
      <c r="E49" s="21"/>
      <c r="F49" s="21"/>
    </row>
    <row r="50" spans="1:6" ht="12.75" customHeight="1">
      <c r="A50" s="21"/>
      <c r="B50" s="21"/>
      <c r="C50" s="21"/>
      <c r="D50" s="21"/>
      <c r="E50" s="21"/>
      <c r="F50" s="21"/>
    </row>
    <row r="51" spans="1:6" ht="12.75" customHeight="1">
      <c r="A51" s="21"/>
      <c r="B51" s="21"/>
      <c r="C51" s="21"/>
      <c r="D51" s="21"/>
      <c r="E51" s="21"/>
      <c r="F51" s="21"/>
    </row>
    <row r="52" spans="1:6" ht="12.75" customHeight="1">
      <c r="A52" s="21"/>
      <c r="B52" s="21"/>
      <c r="C52" s="21"/>
      <c r="D52" s="21"/>
      <c r="E52" s="21"/>
      <c r="F52" s="21"/>
    </row>
    <row r="53" spans="1:6" ht="12.75" customHeight="1">
      <c r="A53" s="21"/>
      <c r="B53" s="21"/>
      <c r="C53" s="21"/>
      <c r="D53" s="21"/>
      <c r="E53" s="21"/>
      <c r="F53" s="21"/>
    </row>
  </sheetData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CE,Normál"2.&amp;"MS Sans Serif,Normál"
&amp;R&amp;"Times New Roman CE,Normál"2.számú táblázat&amp;"MS Sans Serif,Normál"
</oddHeader>
    <oddFooter>&amp;L&amp;8&amp;F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53"/>
  <sheetViews>
    <sheetView zoomScale="70" zoomScaleNormal="70" workbookViewId="0" topLeftCell="A1">
      <selection activeCell="A29" sqref="A29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0.140625" style="0" customWidth="1"/>
    <col min="4" max="4" width="26.7109375" style="0" customWidth="1"/>
    <col min="5" max="5" width="9.421875" style="0" customWidth="1"/>
    <col min="6" max="6" width="10.8515625" style="0" customWidth="1"/>
  </cols>
  <sheetData>
    <row r="5" spans="1:6" ht="15.75">
      <c r="A5" s="1" t="s">
        <v>524</v>
      </c>
      <c r="B5" s="3"/>
      <c r="C5" s="3"/>
      <c r="D5" s="3"/>
      <c r="E5" s="3"/>
      <c r="F5" s="3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3"/>
      <c r="C7" s="3"/>
      <c r="D7" s="3"/>
      <c r="E7" s="3"/>
      <c r="F7" s="3"/>
    </row>
    <row r="8" spans="1:6" ht="12.75">
      <c r="A8" s="4"/>
      <c r="B8" s="4"/>
      <c r="C8" s="4"/>
      <c r="D8" s="4"/>
      <c r="E8" s="4"/>
      <c r="F8" s="56" t="s">
        <v>0</v>
      </c>
    </row>
    <row r="9" spans="1:6" ht="15.75">
      <c r="A9" s="28" t="s">
        <v>1</v>
      </c>
      <c r="B9" s="33" t="s">
        <v>508</v>
      </c>
      <c r="C9" s="33" t="s">
        <v>509</v>
      </c>
      <c r="D9" s="30" t="s">
        <v>2</v>
      </c>
      <c r="E9" s="33" t="s">
        <v>508</v>
      </c>
      <c r="F9" s="33" t="s">
        <v>509</v>
      </c>
    </row>
    <row r="10" spans="1:6" ht="15.75">
      <c r="A10" s="91" t="s">
        <v>150</v>
      </c>
      <c r="B10" s="33"/>
      <c r="C10" s="33"/>
      <c r="D10" s="92" t="s">
        <v>151</v>
      </c>
      <c r="E10" s="33"/>
      <c r="F10" s="29"/>
    </row>
    <row r="11" spans="1:6" ht="12.75">
      <c r="A11" s="16" t="s">
        <v>154</v>
      </c>
      <c r="B11" s="11">
        <v>1753</v>
      </c>
      <c r="C11" s="11">
        <v>1703</v>
      </c>
      <c r="D11" s="16" t="s">
        <v>24</v>
      </c>
      <c r="E11" s="11">
        <v>365</v>
      </c>
      <c r="F11" s="11">
        <v>344</v>
      </c>
    </row>
    <row r="12" spans="1:6" ht="12.75">
      <c r="A12" s="16" t="s">
        <v>25</v>
      </c>
      <c r="B12" s="11">
        <v>714</v>
      </c>
      <c r="C12" s="11">
        <v>640</v>
      </c>
      <c r="D12" s="16" t="s">
        <v>26</v>
      </c>
      <c r="E12" s="11">
        <v>0</v>
      </c>
      <c r="F12" s="11">
        <v>0</v>
      </c>
    </row>
    <row r="13" spans="1:6" ht="12.75">
      <c r="A13" s="16" t="s">
        <v>27</v>
      </c>
      <c r="B13" s="11">
        <v>0</v>
      </c>
      <c r="C13" s="11">
        <v>0</v>
      </c>
      <c r="D13" s="18" t="s">
        <v>155</v>
      </c>
      <c r="E13" s="11">
        <v>0</v>
      </c>
      <c r="F13" s="11">
        <v>0</v>
      </c>
    </row>
    <row r="14" spans="1:6" ht="12.75">
      <c r="A14" s="16" t="s">
        <v>28</v>
      </c>
      <c r="B14" s="11">
        <v>75</v>
      </c>
      <c r="C14" s="11">
        <v>94</v>
      </c>
      <c r="D14" s="18" t="s">
        <v>156</v>
      </c>
      <c r="E14" s="11">
        <v>0</v>
      </c>
      <c r="F14" s="11">
        <v>0</v>
      </c>
    </row>
    <row r="15" spans="1:6" ht="12.75">
      <c r="A15" s="16" t="s">
        <v>31</v>
      </c>
      <c r="B15" s="11">
        <v>2493</v>
      </c>
      <c r="C15" s="11">
        <v>3332</v>
      </c>
      <c r="D15" s="18" t="s">
        <v>157</v>
      </c>
      <c r="E15" s="11">
        <v>0</v>
      </c>
      <c r="F15" s="11">
        <v>0</v>
      </c>
    </row>
    <row r="16" spans="1:6" ht="12.75">
      <c r="A16" s="16"/>
      <c r="B16" s="11"/>
      <c r="C16" s="11"/>
      <c r="D16" s="16" t="s">
        <v>29</v>
      </c>
      <c r="E16" s="11">
        <v>1325</v>
      </c>
      <c r="F16" s="11">
        <v>1716</v>
      </c>
    </row>
    <row r="17" spans="1:6" ht="12.75">
      <c r="A17" s="16"/>
      <c r="B17" s="11"/>
      <c r="C17" s="11"/>
      <c r="D17" s="16" t="s">
        <v>30</v>
      </c>
      <c r="E17" s="11">
        <v>13</v>
      </c>
      <c r="F17" s="11">
        <v>0</v>
      </c>
    </row>
    <row r="18" spans="1:6" s="17" customFormat="1" ht="12.75">
      <c r="A18" s="8" t="s">
        <v>152</v>
      </c>
      <c r="B18" s="9">
        <f>SUM(B11:B17)</f>
        <v>5035</v>
      </c>
      <c r="C18" s="9">
        <f>SUM(C11:C17)</f>
        <v>5769</v>
      </c>
      <c r="D18" s="8" t="s">
        <v>12</v>
      </c>
      <c r="E18" s="9">
        <f>SUM(E11:E12,E16:E17)</f>
        <v>1703</v>
      </c>
      <c r="F18" s="9">
        <f>SUM(F11:F12,F16:F17)</f>
        <v>2060</v>
      </c>
    </row>
    <row r="19" spans="1:6" s="17" customFormat="1" ht="12.75">
      <c r="A19" s="8"/>
      <c r="B19" s="9"/>
      <c r="C19" s="9"/>
      <c r="D19" s="8"/>
      <c r="E19" s="9"/>
      <c r="F19" s="9"/>
    </row>
    <row r="20" spans="1:6" s="17" customFormat="1" ht="12.75">
      <c r="A20" s="8" t="s">
        <v>149</v>
      </c>
      <c r="B20" s="9"/>
      <c r="C20" s="9"/>
      <c r="D20" s="8" t="s">
        <v>63</v>
      </c>
      <c r="E20" s="9"/>
      <c r="F20" s="9"/>
    </row>
    <row r="21" spans="1:6" ht="12.75">
      <c r="A21" s="16" t="s">
        <v>25</v>
      </c>
      <c r="B21" s="11">
        <v>0</v>
      </c>
      <c r="C21" s="11">
        <v>0</v>
      </c>
      <c r="D21" s="16" t="s">
        <v>34</v>
      </c>
      <c r="E21" s="11">
        <v>0</v>
      </c>
      <c r="F21" s="11">
        <v>0</v>
      </c>
    </row>
    <row r="22" spans="1:6" s="17" customFormat="1" ht="12.75">
      <c r="A22" s="8" t="s">
        <v>153</v>
      </c>
      <c r="B22" s="9">
        <f>SUM(B21)</f>
        <v>0</v>
      </c>
      <c r="C22" s="9">
        <f>SUM(C21)</f>
        <v>0</v>
      </c>
      <c r="D22" s="8" t="s">
        <v>148</v>
      </c>
      <c r="E22" s="9">
        <f>SUM(E21)</f>
        <v>0</v>
      </c>
      <c r="F22" s="9">
        <f>SUM(F21)</f>
        <v>0</v>
      </c>
    </row>
    <row r="23" spans="1:6" ht="12.75">
      <c r="A23" s="16"/>
      <c r="B23" s="11"/>
      <c r="C23" s="11"/>
      <c r="D23" s="16" t="s">
        <v>31</v>
      </c>
      <c r="E23" s="11">
        <v>3332</v>
      </c>
      <c r="F23" s="11">
        <v>3709</v>
      </c>
    </row>
    <row r="24" spans="1:6" ht="15.75">
      <c r="A24" s="6" t="s">
        <v>32</v>
      </c>
      <c r="B24" s="7">
        <f>SUM(B18,B22)</f>
        <v>5035</v>
      </c>
      <c r="C24" s="7">
        <f>SUM(C18,C22)</f>
        <v>5769</v>
      </c>
      <c r="D24" s="6" t="s">
        <v>33</v>
      </c>
      <c r="E24" s="7">
        <f>SUM(E18,E22,E23)</f>
        <v>5035</v>
      </c>
      <c r="F24" s="7">
        <f>SUM(F18,F22,F23)</f>
        <v>5769</v>
      </c>
    </row>
    <row r="28" spans="1:6" ht="15.75">
      <c r="A28" s="1" t="s">
        <v>525</v>
      </c>
      <c r="B28" s="3"/>
      <c r="C28" s="3"/>
      <c r="D28" s="3"/>
      <c r="E28" s="3"/>
      <c r="F28" s="3"/>
    </row>
    <row r="29" spans="1:6" ht="15.75">
      <c r="A29" s="1"/>
      <c r="B29" s="3"/>
      <c r="C29" s="3"/>
      <c r="D29" s="3"/>
      <c r="E29" s="3"/>
      <c r="F29" s="3"/>
    </row>
    <row r="30" spans="1:6" ht="15.75">
      <c r="A30" s="1"/>
      <c r="B30" s="3"/>
      <c r="C30" s="3"/>
      <c r="D30" s="3"/>
      <c r="E30" s="3"/>
      <c r="F30" s="3"/>
    </row>
    <row r="31" spans="1:6" ht="12.75">
      <c r="A31" s="4"/>
      <c r="B31" s="4"/>
      <c r="C31" s="4"/>
      <c r="D31" s="4"/>
      <c r="E31" s="4"/>
      <c r="F31" s="56" t="s">
        <v>0</v>
      </c>
    </row>
    <row r="32" spans="1:6" ht="15.75">
      <c r="A32" s="28" t="s">
        <v>1</v>
      </c>
      <c r="B32" s="33" t="s">
        <v>508</v>
      </c>
      <c r="C32" s="33" t="s">
        <v>509</v>
      </c>
      <c r="D32" s="30" t="s">
        <v>2</v>
      </c>
      <c r="E32" s="33" t="s">
        <v>508</v>
      </c>
      <c r="F32" s="33" t="s">
        <v>509</v>
      </c>
    </row>
    <row r="33" spans="1:6" ht="15.75">
      <c r="A33" s="91" t="s">
        <v>150</v>
      </c>
      <c r="B33" s="33"/>
      <c r="C33" s="33"/>
      <c r="D33" s="92" t="s">
        <v>151</v>
      </c>
      <c r="E33" s="33"/>
      <c r="F33" s="29"/>
    </row>
    <row r="34" spans="1:6" ht="12.75">
      <c r="A34" s="16" t="s">
        <v>154</v>
      </c>
      <c r="B34" s="11">
        <v>2404</v>
      </c>
      <c r="C34" s="11">
        <v>1432</v>
      </c>
      <c r="D34" s="16" t="s">
        <v>24</v>
      </c>
      <c r="E34" s="11">
        <v>366</v>
      </c>
      <c r="F34" s="11">
        <v>311</v>
      </c>
    </row>
    <row r="35" spans="1:6" ht="12.75">
      <c r="A35" s="16" t="s">
        <v>25</v>
      </c>
      <c r="B35" s="11">
        <v>714</v>
      </c>
      <c r="C35" s="11">
        <v>480</v>
      </c>
      <c r="D35" s="16" t="s">
        <v>26</v>
      </c>
      <c r="E35" s="11">
        <v>0</v>
      </c>
      <c r="F35" s="11">
        <v>0</v>
      </c>
    </row>
    <row r="36" spans="1:6" ht="12.75">
      <c r="A36" s="16" t="s">
        <v>27</v>
      </c>
      <c r="B36" s="11">
        <v>0</v>
      </c>
      <c r="C36" s="11">
        <v>0</v>
      </c>
      <c r="D36" s="18" t="s">
        <v>155</v>
      </c>
      <c r="E36" s="11">
        <v>0</v>
      </c>
      <c r="F36" s="11">
        <v>0</v>
      </c>
    </row>
    <row r="37" spans="1:6" ht="12.75">
      <c r="A37" s="16" t="s">
        <v>28</v>
      </c>
      <c r="B37" s="11">
        <v>19</v>
      </c>
      <c r="C37" s="11">
        <v>19</v>
      </c>
      <c r="D37" s="18" t="s">
        <v>156</v>
      </c>
      <c r="E37" s="11">
        <v>0</v>
      </c>
      <c r="F37" s="11">
        <v>0</v>
      </c>
    </row>
    <row r="38" spans="1:6" ht="12.75">
      <c r="A38" s="16" t="s">
        <v>31</v>
      </c>
      <c r="B38" s="11">
        <v>179</v>
      </c>
      <c r="C38" s="11">
        <v>663</v>
      </c>
      <c r="D38" s="18" t="s">
        <v>157</v>
      </c>
      <c r="E38" s="11">
        <v>0</v>
      </c>
      <c r="F38" s="11">
        <v>0</v>
      </c>
    </row>
    <row r="39" spans="1:6" ht="12.75">
      <c r="A39" s="16"/>
      <c r="B39" s="11"/>
      <c r="C39" s="11"/>
      <c r="D39" s="16" t="s">
        <v>29</v>
      </c>
      <c r="E39" s="11">
        <v>2287</v>
      </c>
      <c r="F39" s="11">
        <v>1945</v>
      </c>
    </row>
    <row r="40" spans="1:6" ht="12.75">
      <c r="A40" s="16"/>
      <c r="B40" s="11"/>
      <c r="C40" s="11"/>
      <c r="D40" s="16" t="s">
        <v>30</v>
      </c>
      <c r="E40" s="11">
        <v>0</v>
      </c>
      <c r="F40" s="11">
        <v>0</v>
      </c>
    </row>
    <row r="41" spans="1:6" ht="12.75">
      <c r="A41" s="8" t="s">
        <v>152</v>
      </c>
      <c r="B41" s="9">
        <f>SUM(B34:B40)</f>
        <v>3316</v>
      </c>
      <c r="C41" s="9">
        <f>SUM(C34:C40)</f>
        <v>2594</v>
      </c>
      <c r="D41" s="8" t="s">
        <v>12</v>
      </c>
      <c r="E41" s="9">
        <f>SUM(E34:E35,E39:E40)</f>
        <v>2653</v>
      </c>
      <c r="F41" s="9">
        <f>SUM(F34:F35,F39:F40)</f>
        <v>2256</v>
      </c>
    </row>
    <row r="42" spans="1:6" ht="12.75">
      <c r="A42" s="16"/>
      <c r="B42" s="11"/>
      <c r="C42" s="11"/>
      <c r="D42" s="16"/>
      <c r="E42" s="11"/>
      <c r="F42" s="11"/>
    </row>
    <row r="43" spans="1:6" ht="12.75">
      <c r="A43" s="8" t="s">
        <v>149</v>
      </c>
      <c r="B43" s="9"/>
      <c r="C43" s="9"/>
      <c r="D43" s="8" t="s">
        <v>63</v>
      </c>
      <c r="E43" s="9"/>
      <c r="F43" s="9"/>
    </row>
    <row r="44" spans="1:6" ht="12.75">
      <c r="A44" s="16" t="s">
        <v>154</v>
      </c>
      <c r="B44" s="11">
        <v>0</v>
      </c>
      <c r="C44" s="11">
        <v>0</v>
      </c>
      <c r="D44" s="16" t="s">
        <v>34</v>
      </c>
      <c r="E44" s="11">
        <v>0</v>
      </c>
      <c r="F44" s="11">
        <v>0</v>
      </c>
    </row>
    <row r="45" spans="1:6" ht="12.75">
      <c r="A45" s="8" t="s">
        <v>153</v>
      </c>
      <c r="B45" s="9">
        <f>SUM(B44)</f>
        <v>0</v>
      </c>
      <c r="C45" s="9">
        <f>SUM(C44)</f>
        <v>0</v>
      </c>
      <c r="D45" s="8" t="s">
        <v>148</v>
      </c>
      <c r="E45" s="9">
        <f>SUM(E44)</f>
        <v>0</v>
      </c>
      <c r="F45" s="9">
        <f>SUM(F44)</f>
        <v>0</v>
      </c>
    </row>
    <row r="46" spans="1:6" ht="12.75">
      <c r="A46" s="16"/>
      <c r="B46" s="11"/>
      <c r="C46" s="11"/>
      <c r="D46" s="16" t="s">
        <v>31</v>
      </c>
      <c r="E46" s="11">
        <v>663</v>
      </c>
      <c r="F46" s="11">
        <v>338</v>
      </c>
    </row>
    <row r="47" spans="1:6" ht="15.75">
      <c r="A47" s="6" t="s">
        <v>32</v>
      </c>
      <c r="B47" s="7">
        <f>SUM(B41,B45)</f>
        <v>3316</v>
      </c>
      <c r="C47" s="7">
        <f>SUM(C41,C45)</f>
        <v>2594</v>
      </c>
      <c r="D47" s="6" t="s">
        <v>33</v>
      </c>
      <c r="E47" s="7">
        <f>SUM(E41,E45:E46)</f>
        <v>3316</v>
      </c>
      <c r="F47" s="7">
        <f>SUM(F41,F45:F46)</f>
        <v>2594</v>
      </c>
    </row>
    <row r="48" spans="1:6" ht="12.75" customHeight="1">
      <c r="A48" s="21"/>
      <c r="B48" s="21"/>
      <c r="C48" s="21"/>
      <c r="D48" s="21"/>
      <c r="E48" s="21"/>
      <c r="F48" s="21"/>
    </row>
    <row r="49" spans="1:6" ht="12.75" customHeight="1">
      <c r="A49" s="21"/>
      <c r="B49" s="21"/>
      <c r="C49" s="21"/>
      <c r="D49" s="21"/>
      <c r="E49" s="21"/>
      <c r="F49" s="21"/>
    </row>
    <row r="50" spans="1:6" ht="12.75" customHeight="1">
      <c r="A50" s="21"/>
      <c r="B50" s="21"/>
      <c r="C50" s="21"/>
      <c r="D50" s="21"/>
      <c r="E50" s="21"/>
      <c r="F50" s="21"/>
    </row>
    <row r="51" spans="1:6" ht="12.75" customHeight="1">
      <c r="A51" s="21"/>
      <c r="B51" s="21"/>
      <c r="C51" s="21"/>
      <c r="D51" s="21"/>
      <c r="E51" s="21"/>
      <c r="F51" s="21"/>
    </row>
    <row r="52" spans="1:6" ht="12.75" customHeight="1">
      <c r="A52" s="21"/>
      <c r="B52" s="21"/>
      <c r="C52" s="21"/>
      <c r="D52" s="21"/>
      <c r="E52" s="21"/>
      <c r="F52" s="21"/>
    </row>
    <row r="53" spans="1:6" ht="12.75" customHeight="1">
      <c r="A53" s="21"/>
      <c r="B53" s="21"/>
      <c r="C53" s="21"/>
      <c r="D53" s="21"/>
      <c r="E53" s="21"/>
      <c r="F53" s="21"/>
    </row>
  </sheetData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CE,Normál"3.&amp;"MS Sans Serif,Normál"
&amp;R&amp;"Times New Roman CE,Normál"2.számú táblázat&amp;"MS Sans Serif,Normál"
</oddHeader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F53"/>
  <sheetViews>
    <sheetView zoomScale="80" zoomScaleNormal="80" workbookViewId="0" topLeftCell="A1">
      <selection activeCell="A29" sqref="A29"/>
    </sheetView>
  </sheetViews>
  <sheetFormatPr defaultColWidth="9.140625" defaultRowHeight="12.75"/>
  <cols>
    <col min="1" max="1" width="28.421875" style="0" customWidth="1"/>
    <col min="2" max="2" width="11.28125" style="0" customWidth="1"/>
    <col min="3" max="3" width="10.57421875" style="0" customWidth="1"/>
    <col min="4" max="4" width="26.7109375" style="0" customWidth="1"/>
    <col min="5" max="5" width="9.421875" style="0" customWidth="1"/>
    <col min="6" max="6" width="10.8515625" style="0" customWidth="1"/>
  </cols>
  <sheetData>
    <row r="5" spans="1:6" ht="15.75">
      <c r="A5" s="1" t="s">
        <v>526</v>
      </c>
      <c r="B5" s="3"/>
      <c r="C5" s="3"/>
      <c r="D5" s="3"/>
      <c r="E5" s="3"/>
      <c r="F5" s="3"/>
    </row>
    <row r="6" spans="1:6" ht="15.75">
      <c r="A6" s="1"/>
      <c r="B6" s="3"/>
      <c r="C6" s="3"/>
      <c r="D6" s="3"/>
      <c r="E6" s="3"/>
      <c r="F6" s="3"/>
    </row>
    <row r="7" spans="1:6" ht="15.75">
      <c r="A7" s="1"/>
      <c r="B7" s="3"/>
      <c r="C7" s="3"/>
      <c r="D7" s="3"/>
      <c r="E7" s="3"/>
      <c r="F7" s="3"/>
    </row>
    <row r="8" spans="1:6" ht="12.75">
      <c r="A8" s="4"/>
      <c r="B8" s="4"/>
      <c r="C8" s="4"/>
      <c r="D8" s="4"/>
      <c r="E8" s="4"/>
      <c r="F8" s="56" t="s">
        <v>0</v>
      </c>
    </row>
    <row r="9" spans="1:6" ht="18" customHeight="1">
      <c r="A9" s="28" t="s">
        <v>1</v>
      </c>
      <c r="B9" s="33" t="s">
        <v>508</v>
      </c>
      <c r="C9" s="33" t="s">
        <v>509</v>
      </c>
      <c r="D9" s="30" t="s">
        <v>2</v>
      </c>
      <c r="E9" s="33" t="s">
        <v>508</v>
      </c>
      <c r="F9" s="33" t="s">
        <v>509</v>
      </c>
    </row>
    <row r="10" spans="1:6" ht="15.75">
      <c r="A10" s="91" t="s">
        <v>150</v>
      </c>
      <c r="B10" s="33"/>
      <c r="C10" s="33"/>
      <c r="D10" s="92" t="s">
        <v>151</v>
      </c>
      <c r="E10" s="33"/>
      <c r="F10" s="29"/>
    </row>
    <row r="11" spans="1:6" ht="12.75">
      <c r="A11" s="16" t="s">
        <v>154</v>
      </c>
      <c r="B11" s="11">
        <v>1753</v>
      </c>
      <c r="C11" s="11">
        <v>1553</v>
      </c>
      <c r="D11" s="16" t="s">
        <v>24</v>
      </c>
      <c r="E11" s="11">
        <v>220</v>
      </c>
      <c r="F11" s="11">
        <v>148</v>
      </c>
    </row>
    <row r="12" spans="1:6" ht="12.75">
      <c r="A12" s="16" t="s">
        <v>25</v>
      </c>
      <c r="B12" s="11">
        <v>714</v>
      </c>
      <c r="C12" s="11">
        <v>640</v>
      </c>
      <c r="D12" s="16" t="s">
        <v>26</v>
      </c>
      <c r="E12" s="11">
        <v>0</v>
      </c>
      <c r="F12" s="11">
        <v>0</v>
      </c>
    </row>
    <row r="13" spans="1:6" ht="12.75">
      <c r="A13" s="16" t="s">
        <v>27</v>
      </c>
      <c r="B13" s="11">
        <v>0</v>
      </c>
      <c r="C13" s="11">
        <v>200</v>
      </c>
      <c r="D13" s="18" t="s">
        <v>155</v>
      </c>
      <c r="E13" s="11">
        <v>0</v>
      </c>
      <c r="F13" s="11">
        <v>0</v>
      </c>
    </row>
    <row r="14" spans="1:6" ht="12.75">
      <c r="A14" s="16" t="s">
        <v>28</v>
      </c>
      <c r="B14" s="11">
        <v>7</v>
      </c>
      <c r="C14" s="11">
        <v>12</v>
      </c>
      <c r="D14" s="18" t="s">
        <v>156</v>
      </c>
      <c r="E14" s="11">
        <v>0</v>
      </c>
      <c r="F14" s="11">
        <v>0</v>
      </c>
    </row>
    <row r="15" spans="1:6" ht="12.75">
      <c r="A15" s="16" t="s">
        <v>31</v>
      </c>
      <c r="B15" s="11">
        <v>27</v>
      </c>
      <c r="C15" s="11">
        <v>297</v>
      </c>
      <c r="D15" s="18" t="s">
        <v>157</v>
      </c>
      <c r="E15" s="11">
        <v>0</v>
      </c>
      <c r="F15" s="11">
        <v>0</v>
      </c>
    </row>
    <row r="16" spans="1:6" ht="12.75">
      <c r="A16" s="16"/>
      <c r="B16" s="11"/>
      <c r="C16" s="11"/>
      <c r="D16" s="16" t="s">
        <v>29</v>
      </c>
      <c r="E16" s="11">
        <v>1684</v>
      </c>
      <c r="F16" s="11">
        <v>1914</v>
      </c>
    </row>
    <row r="17" spans="1:6" ht="12.75">
      <c r="A17" s="16"/>
      <c r="B17" s="11"/>
      <c r="C17" s="11"/>
      <c r="D17" s="16" t="s">
        <v>30</v>
      </c>
      <c r="E17" s="11">
        <v>300</v>
      </c>
      <c r="F17" s="11">
        <v>100</v>
      </c>
    </row>
    <row r="18" spans="1:6" s="17" customFormat="1" ht="12.75">
      <c r="A18" s="8" t="s">
        <v>152</v>
      </c>
      <c r="B18" s="9">
        <f>SUM(B11:B17)</f>
        <v>2501</v>
      </c>
      <c r="C18" s="9">
        <f>SUM(C11:C17)</f>
        <v>2702</v>
      </c>
      <c r="D18" s="8" t="s">
        <v>12</v>
      </c>
      <c r="E18" s="9">
        <f>SUM(E11:E12,E16:E17)</f>
        <v>2204</v>
      </c>
      <c r="F18" s="9">
        <f>SUM(F11:F12,F16:F17)</f>
        <v>2162</v>
      </c>
    </row>
    <row r="19" spans="1:6" s="17" customFormat="1" ht="12.75">
      <c r="A19" s="8"/>
      <c r="B19" s="9"/>
      <c r="C19" s="9"/>
      <c r="D19" s="8"/>
      <c r="E19" s="9"/>
      <c r="F19" s="9"/>
    </row>
    <row r="20" spans="1:6" s="17" customFormat="1" ht="12.75">
      <c r="A20" s="8" t="s">
        <v>149</v>
      </c>
      <c r="B20" s="9"/>
      <c r="C20" s="9"/>
      <c r="D20" s="8" t="s">
        <v>63</v>
      </c>
      <c r="E20" s="9"/>
      <c r="F20" s="9"/>
    </row>
    <row r="21" spans="1:6" ht="12.75">
      <c r="A21" s="16" t="s">
        <v>25</v>
      </c>
      <c r="B21" s="11">
        <v>0</v>
      </c>
      <c r="C21" s="11">
        <v>0</v>
      </c>
      <c r="D21" s="16" t="s">
        <v>34</v>
      </c>
      <c r="E21" s="11">
        <v>0</v>
      </c>
      <c r="F21" s="11">
        <v>0</v>
      </c>
    </row>
    <row r="22" spans="1:6" s="17" customFormat="1" ht="12.75">
      <c r="A22" s="8" t="s">
        <v>153</v>
      </c>
      <c r="B22" s="9">
        <f>SUM(B21)</f>
        <v>0</v>
      </c>
      <c r="C22" s="9">
        <f>SUM(C21)</f>
        <v>0</v>
      </c>
      <c r="D22" s="8" t="s">
        <v>148</v>
      </c>
      <c r="E22" s="9">
        <f>SUM(E21)</f>
        <v>0</v>
      </c>
      <c r="F22" s="9">
        <f>SUM(F21)</f>
        <v>0</v>
      </c>
    </row>
    <row r="23" spans="1:6" ht="12.75">
      <c r="A23" s="16"/>
      <c r="B23" s="11"/>
      <c r="C23" s="11"/>
      <c r="D23" s="16" t="s">
        <v>31</v>
      </c>
      <c r="E23" s="11">
        <v>297</v>
      </c>
      <c r="F23" s="11">
        <v>540</v>
      </c>
    </row>
    <row r="24" spans="1:6" ht="15.75">
      <c r="A24" s="6" t="s">
        <v>32</v>
      </c>
      <c r="B24" s="7">
        <f>SUM(B18,B22)</f>
        <v>2501</v>
      </c>
      <c r="C24" s="7">
        <f>SUM(C18,C22)</f>
        <v>2702</v>
      </c>
      <c r="D24" s="6" t="s">
        <v>33</v>
      </c>
      <c r="E24" s="7">
        <f>SUM(E18,E22,E23)</f>
        <v>2501</v>
      </c>
      <c r="F24" s="7">
        <f>SUM(F18,F22,F23)</f>
        <v>2702</v>
      </c>
    </row>
    <row r="28" spans="1:6" ht="15.75">
      <c r="A28" s="1" t="s">
        <v>527</v>
      </c>
      <c r="B28" s="3"/>
      <c r="C28" s="3"/>
      <c r="D28" s="3"/>
      <c r="E28" s="3"/>
      <c r="F28" s="3"/>
    </row>
    <row r="29" spans="1:6" ht="15.75">
      <c r="A29" s="1"/>
      <c r="B29" s="3"/>
      <c r="C29" s="3"/>
      <c r="D29" s="3"/>
      <c r="E29" s="3"/>
      <c r="F29" s="3"/>
    </row>
    <row r="30" spans="1:6" ht="15.75">
      <c r="A30" s="1"/>
      <c r="B30" s="3"/>
      <c r="C30" s="3"/>
      <c r="D30" s="3"/>
      <c r="E30" s="3"/>
      <c r="F30" s="3"/>
    </row>
    <row r="31" spans="1:6" ht="12.75">
      <c r="A31" s="4"/>
      <c r="B31" s="4"/>
      <c r="C31" s="4"/>
      <c r="D31" s="4"/>
      <c r="E31" s="4"/>
      <c r="F31" s="56" t="s">
        <v>0</v>
      </c>
    </row>
    <row r="32" spans="1:6" ht="15.75">
      <c r="A32" s="28" t="s">
        <v>1</v>
      </c>
      <c r="B32" s="33" t="s">
        <v>508</v>
      </c>
      <c r="C32" s="33" t="s">
        <v>509</v>
      </c>
      <c r="D32" s="30" t="s">
        <v>2</v>
      </c>
      <c r="E32" s="33" t="s">
        <v>508</v>
      </c>
      <c r="F32" s="33" t="s">
        <v>509</v>
      </c>
    </row>
    <row r="33" spans="1:6" ht="15.75">
      <c r="A33" s="91" t="s">
        <v>150</v>
      </c>
      <c r="B33" s="33"/>
      <c r="C33" s="33"/>
      <c r="D33" s="92" t="s">
        <v>151</v>
      </c>
      <c r="E33" s="33"/>
      <c r="F33" s="29"/>
    </row>
    <row r="34" spans="1:6" ht="12.75">
      <c r="A34" s="16" t="s">
        <v>154</v>
      </c>
      <c r="B34" s="11">
        <v>2028</v>
      </c>
      <c r="C34" s="11">
        <v>1963</v>
      </c>
      <c r="D34" s="16" t="s">
        <v>24</v>
      </c>
      <c r="E34" s="11">
        <v>293</v>
      </c>
      <c r="F34" s="11">
        <v>248</v>
      </c>
    </row>
    <row r="35" spans="1:6" ht="12.75">
      <c r="A35" s="16" t="s">
        <v>25</v>
      </c>
      <c r="B35" s="11">
        <v>714</v>
      </c>
      <c r="C35" s="11">
        <v>640</v>
      </c>
      <c r="D35" s="16" t="s">
        <v>26</v>
      </c>
      <c r="E35" s="11">
        <v>0</v>
      </c>
      <c r="F35" s="11">
        <v>0</v>
      </c>
    </row>
    <row r="36" spans="1:6" ht="12.75">
      <c r="A36" s="16" t="s">
        <v>27</v>
      </c>
      <c r="B36" s="11">
        <v>0</v>
      </c>
      <c r="C36" s="11">
        <v>0</v>
      </c>
      <c r="D36" s="18" t="s">
        <v>155</v>
      </c>
      <c r="E36" s="11">
        <v>0</v>
      </c>
      <c r="F36" s="11">
        <v>0</v>
      </c>
    </row>
    <row r="37" spans="1:6" ht="12.75">
      <c r="A37" s="16" t="s">
        <v>28</v>
      </c>
      <c r="B37" s="11">
        <v>23</v>
      </c>
      <c r="C37" s="11">
        <v>22</v>
      </c>
      <c r="D37" s="18" t="s">
        <v>156</v>
      </c>
      <c r="E37" s="11">
        <v>0</v>
      </c>
      <c r="F37" s="11">
        <v>0</v>
      </c>
    </row>
    <row r="38" spans="1:6" ht="12.75">
      <c r="A38" s="16" t="s">
        <v>31</v>
      </c>
      <c r="B38" s="11">
        <v>422</v>
      </c>
      <c r="C38" s="11">
        <v>654</v>
      </c>
      <c r="D38" s="18" t="s">
        <v>157</v>
      </c>
      <c r="E38" s="11">
        <v>0</v>
      </c>
      <c r="F38" s="11">
        <v>0</v>
      </c>
    </row>
    <row r="39" spans="1:6" ht="12.75">
      <c r="A39" s="16"/>
      <c r="B39" s="11"/>
      <c r="C39" s="11"/>
      <c r="D39" s="16" t="s">
        <v>29</v>
      </c>
      <c r="E39" s="11">
        <v>2240</v>
      </c>
      <c r="F39" s="11">
        <v>2784</v>
      </c>
    </row>
    <row r="40" spans="1:6" ht="12.75">
      <c r="A40" s="16"/>
      <c r="B40" s="11"/>
      <c r="C40" s="11"/>
      <c r="D40" s="16" t="s">
        <v>30</v>
      </c>
      <c r="E40" s="11">
        <v>0</v>
      </c>
      <c r="F40" s="11">
        <v>0</v>
      </c>
    </row>
    <row r="41" spans="1:6" ht="12.75">
      <c r="A41" s="8" t="s">
        <v>152</v>
      </c>
      <c r="B41" s="9">
        <f>SUM(B34:B40)</f>
        <v>3187</v>
      </c>
      <c r="C41" s="9">
        <f>SUM(C34:C40)</f>
        <v>3279</v>
      </c>
      <c r="D41" s="8" t="s">
        <v>12</v>
      </c>
      <c r="E41" s="9">
        <f>SUM(E34:E35,E39:E40)</f>
        <v>2533</v>
      </c>
      <c r="F41" s="9">
        <f>SUM(F34:F35,F39:F40)</f>
        <v>3032</v>
      </c>
    </row>
    <row r="42" spans="1:6" ht="12.75">
      <c r="A42" s="16"/>
      <c r="B42" s="11"/>
      <c r="C42" s="11"/>
      <c r="D42" s="16"/>
      <c r="E42" s="11"/>
      <c r="F42" s="11"/>
    </row>
    <row r="43" spans="1:6" ht="12.75">
      <c r="A43" s="8" t="s">
        <v>149</v>
      </c>
      <c r="B43" s="9"/>
      <c r="C43" s="9"/>
      <c r="D43" s="8" t="s">
        <v>63</v>
      </c>
      <c r="E43" s="9"/>
      <c r="F43" s="9"/>
    </row>
    <row r="44" spans="1:6" ht="12.75">
      <c r="A44" s="16" t="s">
        <v>25</v>
      </c>
      <c r="B44" s="11">
        <v>0</v>
      </c>
      <c r="C44" s="11">
        <v>0</v>
      </c>
      <c r="D44" s="16" t="s">
        <v>34</v>
      </c>
      <c r="E44" s="11">
        <v>0</v>
      </c>
      <c r="F44" s="11">
        <v>0</v>
      </c>
    </row>
    <row r="45" spans="1:6" ht="12.75">
      <c r="A45" s="8" t="s">
        <v>153</v>
      </c>
      <c r="B45" s="9">
        <f>SUM(B44)</f>
        <v>0</v>
      </c>
      <c r="C45" s="9">
        <f>SUM(C44)</f>
        <v>0</v>
      </c>
      <c r="D45" s="8" t="s">
        <v>148</v>
      </c>
      <c r="E45" s="9">
        <f>SUM(E44)</f>
        <v>0</v>
      </c>
      <c r="F45" s="9">
        <f>SUM(F44)</f>
        <v>0</v>
      </c>
    </row>
    <row r="46" spans="1:6" ht="12.75">
      <c r="A46" s="16"/>
      <c r="B46" s="11"/>
      <c r="C46" s="11"/>
      <c r="D46" s="16" t="s">
        <v>31</v>
      </c>
      <c r="E46" s="11">
        <v>654</v>
      </c>
      <c r="F46" s="11">
        <v>247</v>
      </c>
    </row>
    <row r="47" spans="1:6" ht="15.75">
      <c r="A47" s="6" t="s">
        <v>32</v>
      </c>
      <c r="B47" s="7">
        <f>SUM(B41,B45)</f>
        <v>3187</v>
      </c>
      <c r="C47" s="7">
        <f>SUM(C41,C45)</f>
        <v>3279</v>
      </c>
      <c r="D47" s="6" t="s">
        <v>33</v>
      </c>
      <c r="E47" s="7">
        <f>SUM(E41,E45:E46)</f>
        <v>3187</v>
      </c>
      <c r="F47" s="7">
        <f>SUM(F41,F45:F46)</f>
        <v>3279</v>
      </c>
    </row>
    <row r="48" spans="1:6" ht="12.75" customHeight="1">
      <c r="A48" s="21"/>
      <c r="B48" s="21"/>
      <c r="C48" s="21"/>
      <c r="D48" s="21"/>
      <c r="E48" s="21"/>
      <c r="F48" s="21"/>
    </row>
    <row r="49" spans="1:6" ht="12.75" customHeight="1">
      <c r="A49" s="21"/>
      <c r="B49" s="21"/>
      <c r="C49" s="21"/>
      <c r="D49" s="21"/>
      <c r="E49" s="21"/>
      <c r="F49" s="21"/>
    </row>
    <row r="50" spans="1:6" ht="12.75" customHeight="1">
      <c r="A50" s="21"/>
      <c r="B50" s="21"/>
      <c r="C50" s="21"/>
      <c r="D50" s="21"/>
      <c r="E50" s="21"/>
      <c r="F50" s="21"/>
    </row>
    <row r="51" spans="1:6" ht="12.75" customHeight="1">
      <c r="A51" s="21"/>
      <c r="B51" s="21"/>
      <c r="C51" s="21"/>
      <c r="D51" s="21"/>
      <c r="E51" s="21"/>
      <c r="F51" s="21"/>
    </row>
    <row r="52" spans="1:6" ht="12.75" customHeight="1">
      <c r="A52" s="21"/>
      <c r="B52" s="21"/>
      <c r="C52" s="21"/>
      <c r="D52" s="21"/>
      <c r="E52" s="21"/>
      <c r="F52" s="21"/>
    </row>
    <row r="53" spans="1:6" ht="12.75" customHeight="1">
      <c r="A53" s="21"/>
      <c r="B53" s="21"/>
      <c r="C53" s="21"/>
      <c r="D53" s="21"/>
      <c r="E53" s="21"/>
      <c r="F53" s="21"/>
    </row>
  </sheetData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CE,Normál"4.&amp;"MS Sans Serif,Normál"
&amp;R&amp;"Times New Roman CE,Normál"2.számú táblázat&amp;"MS Sans Serif,Normál"
</oddHeader>
    <oddFooter>&amp;L&amp;8&amp;F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" sqref="A2"/>
    </sheetView>
  </sheetViews>
  <sheetFormatPr defaultColWidth="9.140625" defaultRowHeight="12.75"/>
  <cols>
    <col min="1" max="1" width="20.421875" style="35" customWidth="1"/>
    <col min="2" max="2" width="18.7109375" style="35" customWidth="1"/>
    <col min="3" max="3" width="16.57421875" style="35" customWidth="1"/>
    <col min="4" max="4" width="15.57421875" style="35" customWidth="1"/>
    <col min="5" max="5" width="16.7109375" style="35" customWidth="1"/>
    <col min="6" max="16384" width="8.00390625" style="35" customWidth="1"/>
  </cols>
  <sheetData>
    <row r="1" spans="1:5" ht="15.75">
      <c r="A1" s="43" t="s">
        <v>428</v>
      </c>
      <c r="B1" s="36"/>
      <c r="C1" s="36"/>
      <c r="D1" s="36"/>
      <c r="E1" s="36"/>
    </row>
    <row r="2" spans="1:5" ht="15.75">
      <c r="A2" s="43" t="s">
        <v>519</v>
      </c>
      <c r="B2" s="36"/>
      <c r="C2" s="36"/>
      <c r="D2" s="36"/>
      <c r="E2" s="36"/>
    </row>
    <row r="3" spans="1:5" ht="15.75">
      <c r="A3" s="43"/>
      <c r="B3" s="36"/>
      <c r="C3" s="36"/>
      <c r="D3" s="36"/>
      <c r="E3" s="36"/>
    </row>
    <row r="4" spans="1:5" ht="15.75">
      <c r="A4" s="43"/>
      <c r="B4" s="36"/>
      <c r="C4" s="36"/>
      <c r="D4" s="36"/>
      <c r="E4" s="36"/>
    </row>
    <row r="5" ht="15.75">
      <c r="A5" s="37"/>
    </row>
    <row r="6" spans="1:5" ht="48.75" customHeight="1">
      <c r="A6" s="241" t="s">
        <v>518</v>
      </c>
      <c r="B6" s="241"/>
      <c r="C6" s="241"/>
      <c r="D6" s="241"/>
      <c r="E6" s="241"/>
    </row>
    <row r="7" spans="1:5" ht="15.75">
      <c r="A7" s="238"/>
      <c r="B7" s="238"/>
      <c r="C7" s="238"/>
      <c r="D7" s="238"/>
      <c r="E7" s="238"/>
    </row>
    <row r="8" ht="15.75">
      <c r="A8" s="44"/>
    </row>
    <row r="9" s="42" customFormat="1" ht="15.75">
      <c r="A9" s="42" t="s">
        <v>507</v>
      </c>
    </row>
    <row r="10" s="42" customFormat="1" ht="15.75">
      <c r="A10" s="42" t="s">
        <v>41</v>
      </c>
    </row>
    <row r="11" s="42" customFormat="1" ht="15.75"/>
    <row r="12" ht="12.75">
      <c r="A12" s="54"/>
    </row>
    <row r="13" ht="15.75">
      <c r="A13" s="45" t="s">
        <v>158</v>
      </c>
    </row>
    <row r="15" spans="1:5" ht="31.5">
      <c r="A15" s="38" t="s">
        <v>36</v>
      </c>
      <c r="B15" s="39" t="s">
        <v>436</v>
      </c>
      <c r="C15" s="39" t="s">
        <v>437</v>
      </c>
      <c r="D15" s="39" t="s">
        <v>438</v>
      </c>
      <c r="E15" s="39" t="s">
        <v>439</v>
      </c>
    </row>
    <row r="16" spans="1:5" ht="15.75">
      <c r="A16" s="40">
        <v>2016</v>
      </c>
      <c r="B16" s="46">
        <v>338500000</v>
      </c>
      <c r="C16" s="46">
        <v>0</v>
      </c>
      <c r="D16" s="46">
        <v>30750000</v>
      </c>
      <c r="E16" s="46">
        <f>B16+C16-D16</f>
        <v>307750000</v>
      </c>
    </row>
    <row r="17" spans="1:5" ht="15.75">
      <c r="A17" s="41" t="s">
        <v>37</v>
      </c>
      <c r="B17" s="47">
        <f>SUM(B16:B16)</f>
        <v>338500000</v>
      </c>
      <c r="C17" s="47">
        <f>SUM(C16:C16)</f>
        <v>0</v>
      </c>
      <c r="D17" s="47">
        <f>SUM(D16:D16)</f>
        <v>30750000</v>
      </c>
      <c r="E17" s="47">
        <f>B17+C17-D17</f>
        <v>307750000</v>
      </c>
    </row>
    <row r="19" ht="15.75">
      <c r="A19" s="45" t="s">
        <v>192</v>
      </c>
    </row>
    <row r="20" ht="15.75">
      <c r="A20" s="34"/>
    </row>
    <row r="21" spans="1:5" ht="31.5">
      <c r="A21" s="38" t="s">
        <v>36</v>
      </c>
      <c r="B21" s="39" t="s">
        <v>436</v>
      </c>
      <c r="C21" s="39" t="s">
        <v>437</v>
      </c>
      <c r="D21" s="39" t="s">
        <v>438</v>
      </c>
      <c r="E21" s="39" t="s">
        <v>439</v>
      </c>
    </row>
    <row r="22" spans="1:5" ht="15.75">
      <c r="A22" s="40">
        <v>2018</v>
      </c>
      <c r="B22" s="46">
        <v>128500000</v>
      </c>
      <c r="C22" s="46">
        <v>0</v>
      </c>
      <c r="D22" s="46">
        <v>9500000</v>
      </c>
      <c r="E22" s="46">
        <f>B22+C22-D22</f>
        <v>119000000</v>
      </c>
    </row>
    <row r="23" spans="1:5" ht="15.75">
      <c r="A23" s="41" t="s">
        <v>35</v>
      </c>
      <c r="B23" s="47">
        <f>SUM(B22:B22)</f>
        <v>128500000</v>
      </c>
      <c r="C23" s="47">
        <f>SUM(C22:C22)</f>
        <v>0</v>
      </c>
      <c r="D23" s="47">
        <f>SUM(D22:D22)</f>
        <v>9500000</v>
      </c>
      <c r="E23" s="47">
        <f>B23+C23-D23</f>
        <v>119000000</v>
      </c>
    </row>
    <row r="25" ht="15.75">
      <c r="A25" s="45" t="s">
        <v>193</v>
      </c>
    </row>
    <row r="27" spans="1:5" ht="31.5">
      <c r="A27" s="38" t="s">
        <v>36</v>
      </c>
      <c r="B27" s="39" t="s">
        <v>436</v>
      </c>
      <c r="C27" s="39" t="s">
        <v>437</v>
      </c>
      <c r="D27" s="39" t="s">
        <v>438</v>
      </c>
      <c r="E27" s="39" t="s">
        <v>439</v>
      </c>
    </row>
    <row r="28" spans="1:5" s="45" customFormat="1" ht="15.75">
      <c r="A28" s="48" t="s">
        <v>38</v>
      </c>
      <c r="B28" s="49">
        <v>923469538</v>
      </c>
      <c r="C28" s="49">
        <v>2765997</v>
      </c>
      <c r="D28" s="49">
        <v>104813916</v>
      </c>
      <c r="E28" s="46">
        <f>B28+C28-D28</f>
        <v>821421619</v>
      </c>
    </row>
    <row r="29" spans="1:5" s="42" customFormat="1" ht="15.75">
      <c r="A29" s="50" t="s">
        <v>35</v>
      </c>
      <c r="B29" s="51">
        <f>SUM(B28)</f>
        <v>923469538</v>
      </c>
      <c r="C29" s="51">
        <f>SUM(C28)</f>
        <v>2765997</v>
      </c>
      <c r="D29" s="51">
        <f>SUM(D28)</f>
        <v>104813916</v>
      </c>
      <c r="E29" s="47">
        <f>B29+C29-D29</f>
        <v>821421619</v>
      </c>
    </row>
    <row r="30" spans="1:5" s="42" customFormat="1" ht="15.75">
      <c r="A30" s="52"/>
      <c r="B30" s="53"/>
      <c r="C30" s="53"/>
      <c r="D30" s="53"/>
      <c r="E30" s="53"/>
    </row>
    <row r="31" ht="15.75">
      <c r="A31" s="45" t="s">
        <v>440</v>
      </c>
    </row>
    <row r="33" spans="1:5" ht="31.5">
      <c r="A33" s="38" t="s">
        <v>36</v>
      </c>
      <c r="B33" s="39" t="s">
        <v>436</v>
      </c>
      <c r="C33" s="39" t="s">
        <v>437</v>
      </c>
      <c r="D33" s="39" t="s">
        <v>438</v>
      </c>
      <c r="E33" s="39" t="s">
        <v>439</v>
      </c>
    </row>
    <row r="34" spans="1:5" ht="15.75">
      <c r="A34" s="48" t="s">
        <v>441</v>
      </c>
      <c r="B34" s="49">
        <v>0</v>
      </c>
      <c r="C34" s="49">
        <v>456316671</v>
      </c>
      <c r="D34" s="49">
        <v>0</v>
      </c>
      <c r="E34" s="46">
        <f>B34+C34-D34</f>
        <v>456316671</v>
      </c>
    </row>
    <row r="35" spans="1:5" ht="15.75">
      <c r="A35" s="50" t="s">
        <v>35</v>
      </c>
      <c r="B35" s="51">
        <f>SUM(B34)</f>
        <v>0</v>
      </c>
      <c r="C35" s="51">
        <f>SUM(C34)</f>
        <v>456316671</v>
      </c>
      <c r="D35" s="51">
        <f>SUM(D34)</f>
        <v>0</v>
      </c>
      <c r="E35" s="47">
        <f>B35+C35-D35</f>
        <v>456316671</v>
      </c>
    </row>
    <row r="36" spans="1:5" ht="15.75">
      <c r="A36" s="235"/>
      <c r="B36" s="236"/>
      <c r="C36" s="236"/>
      <c r="D36" s="236"/>
      <c r="E36" s="237"/>
    </row>
    <row r="38" spans="1:5" s="131" customFormat="1" ht="15.75">
      <c r="A38" s="129" t="s">
        <v>442</v>
      </c>
      <c r="B38" s="130">
        <f>SUM(B35,B29,B23,B17)</f>
        <v>1390469538</v>
      </c>
      <c r="C38" s="130">
        <f>SUM(C35,C29,C23,C17)</f>
        <v>459082668</v>
      </c>
      <c r="D38" s="130">
        <f>SUM(D35,D29,D23,D17)</f>
        <v>145063916</v>
      </c>
      <c r="E38" s="130">
        <f>SUM(E35,E29,E23,E17)</f>
        <v>1704488290</v>
      </c>
    </row>
  </sheetData>
  <mergeCells count="1">
    <mergeCell ref="A6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CE,Normál"3.számú táblázat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201"/>
  <sheetViews>
    <sheetView workbookViewId="0" topLeftCell="A1">
      <selection activeCell="A8" sqref="A8:A9"/>
    </sheetView>
  </sheetViews>
  <sheetFormatPr defaultColWidth="9.140625" defaultRowHeight="12.75"/>
  <cols>
    <col min="1" max="1" width="44.421875" style="163" customWidth="1"/>
    <col min="2" max="2" width="9.28125" style="163" customWidth="1"/>
    <col min="3" max="3" width="9.00390625" style="163" customWidth="1"/>
    <col min="4" max="4" width="10.00390625" style="163" customWidth="1"/>
    <col min="5" max="5" width="8.57421875" style="163" customWidth="1"/>
    <col min="6" max="6" width="8.421875" style="163" customWidth="1"/>
    <col min="7" max="7" width="8.7109375" style="163" customWidth="1"/>
    <col min="8" max="8" width="8.8515625" style="163" customWidth="1"/>
    <col min="9" max="9" width="9.00390625" style="163" customWidth="1"/>
    <col min="10" max="10" width="10.7109375" style="163" customWidth="1"/>
    <col min="11" max="11" width="11.140625" style="163" customWidth="1"/>
    <col min="12" max="16384" width="8.00390625" style="163" customWidth="1"/>
  </cols>
  <sheetData>
    <row r="1" ht="12.75"/>
    <row r="2" ht="12.75"/>
    <row r="3" spans="1:13" ht="15.75">
      <c r="A3" s="220" t="s">
        <v>428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162"/>
      <c r="M3" s="162"/>
    </row>
    <row r="4" spans="1:13" ht="15.75">
      <c r="A4" s="242" t="s">
        <v>488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62"/>
      <c r="M4" s="162"/>
    </row>
    <row r="5" spans="1:13" s="165" customFormat="1" ht="15.75">
      <c r="A5" s="220" t="s">
        <v>512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164"/>
      <c r="M5" s="164"/>
    </row>
    <row r="6" spans="1:13" s="165" customFormat="1" ht="14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4"/>
      <c r="M6" s="164"/>
    </row>
    <row r="7" ht="12.75">
      <c r="K7" s="222" t="s">
        <v>0</v>
      </c>
    </row>
    <row r="8" spans="1:11" ht="12.75">
      <c r="A8" s="243" t="s">
        <v>39</v>
      </c>
      <c r="B8" s="166" t="s">
        <v>194</v>
      </c>
      <c r="C8" s="167"/>
      <c r="D8" s="167"/>
      <c r="E8" s="167"/>
      <c r="F8" s="167"/>
      <c r="G8" s="167"/>
      <c r="H8" s="167"/>
      <c r="I8" s="167"/>
      <c r="J8" s="167"/>
      <c r="K8" s="243" t="s">
        <v>35</v>
      </c>
    </row>
    <row r="9" spans="1:11" ht="48" customHeight="1">
      <c r="A9" s="244"/>
      <c r="B9" s="168" t="s">
        <v>195</v>
      </c>
      <c r="C9" s="168" t="s">
        <v>196</v>
      </c>
      <c r="D9" s="168" t="s">
        <v>517</v>
      </c>
      <c r="E9" s="168" t="s">
        <v>197</v>
      </c>
      <c r="F9" s="168" t="s">
        <v>198</v>
      </c>
      <c r="G9" s="168" t="s">
        <v>199</v>
      </c>
      <c r="H9" s="168" t="s">
        <v>200</v>
      </c>
      <c r="I9" s="168" t="s">
        <v>201</v>
      </c>
      <c r="J9" s="169" t="s">
        <v>202</v>
      </c>
      <c r="K9" s="244"/>
    </row>
    <row r="10" spans="1:11" s="172" customFormat="1" ht="12.75">
      <c r="A10" s="170" t="s">
        <v>220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s="172" customFormat="1" ht="12.75">
      <c r="A11" s="170" t="s">
        <v>221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s="172" customFormat="1" ht="12.75">
      <c r="A12" s="170" t="s">
        <v>222</v>
      </c>
      <c r="B12" s="173">
        <f aca="true" t="shared" si="0" ref="B12:K12">SUM(B13:B17)</f>
        <v>0</v>
      </c>
      <c r="C12" s="173">
        <f t="shared" si="0"/>
        <v>0</v>
      </c>
      <c r="D12" s="173">
        <f t="shared" si="0"/>
        <v>0</v>
      </c>
      <c r="E12" s="173">
        <f t="shared" si="0"/>
        <v>0</v>
      </c>
      <c r="F12" s="173">
        <f t="shared" si="0"/>
        <v>0</v>
      </c>
      <c r="G12" s="173">
        <f t="shared" si="0"/>
        <v>0</v>
      </c>
      <c r="H12" s="173">
        <f t="shared" si="0"/>
        <v>0</v>
      </c>
      <c r="I12" s="173">
        <f t="shared" si="0"/>
        <v>0</v>
      </c>
      <c r="J12" s="173">
        <f t="shared" si="0"/>
        <v>28764410.339</v>
      </c>
      <c r="K12" s="173">
        <f t="shared" si="0"/>
        <v>28764410.339</v>
      </c>
    </row>
    <row r="13" spans="1:11" ht="12.75">
      <c r="A13" s="174" t="s">
        <v>223</v>
      </c>
      <c r="B13" s="175"/>
      <c r="C13" s="175"/>
      <c r="D13" s="175"/>
      <c r="E13" s="175"/>
      <c r="F13" s="175"/>
      <c r="G13" s="175"/>
      <c r="H13" s="175"/>
      <c r="I13" s="175"/>
      <c r="J13" s="176">
        <v>17799864</v>
      </c>
      <c r="K13" s="175">
        <f>SUM(B13:J13)</f>
        <v>17799864</v>
      </c>
    </row>
    <row r="14" spans="1:11" ht="12.75">
      <c r="A14" s="174" t="s">
        <v>489</v>
      </c>
      <c r="B14" s="175"/>
      <c r="C14" s="175"/>
      <c r="D14" s="175"/>
      <c r="E14" s="175"/>
      <c r="F14" s="175"/>
      <c r="G14" s="175"/>
      <c r="H14" s="175"/>
      <c r="I14" s="175"/>
      <c r="J14" s="176">
        <f>(12038235+9248324)/1000</f>
        <v>21286.559</v>
      </c>
      <c r="K14" s="175">
        <f>SUM(B14:J14)</f>
        <v>21286.559</v>
      </c>
    </row>
    <row r="15" spans="1:11" ht="12.75">
      <c r="A15" s="177" t="s">
        <v>225</v>
      </c>
      <c r="B15" s="175"/>
      <c r="C15" s="175"/>
      <c r="D15" s="175"/>
      <c r="E15" s="175"/>
      <c r="F15" s="175"/>
      <c r="G15" s="175"/>
      <c r="H15" s="175"/>
      <c r="I15" s="175"/>
      <c r="J15" s="176">
        <f>(103379925+408357683+6565276536+2225972413+141566204+9600535+4117114)/1000</f>
        <v>9458270.41</v>
      </c>
      <c r="K15" s="175">
        <f>SUM(B15:J15)</f>
        <v>9458270.41</v>
      </c>
    </row>
    <row r="16" spans="1:11" ht="12.75">
      <c r="A16" s="177" t="s">
        <v>232</v>
      </c>
      <c r="B16" s="175"/>
      <c r="C16" s="175"/>
      <c r="D16" s="175"/>
      <c r="E16" s="175"/>
      <c r="F16" s="175"/>
      <c r="G16" s="175"/>
      <c r="H16" s="175"/>
      <c r="I16" s="175"/>
      <c r="J16" s="176">
        <v>22800</v>
      </c>
      <c r="K16" s="175">
        <f>SUM(B16:J16)</f>
        <v>22800</v>
      </c>
    </row>
    <row r="17" spans="1:11" ht="12.75">
      <c r="A17" s="177" t="s">
        <v>226</v>
      </c>
      <c r="B17" s="175"/>
      <c r="C17" s="175"/>
      <c r="D17" s="175"/>
      <c r="E17" s="175"/>
      <c r="F17" s="175"/>
      <c r="G17" s="175"/>
      <c r="H17" s="175"/>
      <c r="I17" s="175"/>
      <c r="J17" s="176">
        <f>(81725005+31424484+317904341+101341298+651695378+148962732+116987681+4275250+7874201)/1000-1</f>
        <v>1462189.37</v>
      </c>
      <c r="K17" s="175">
        <f>SUM(B17:J17)</f>
        <v>1462189.37</v>
      </c>
    </row>
    <row r="18" spans="1:11" ht="12.75">
      <c r="A18" s="170" t="s">
        <v>227</v>
      </c>
      <c r="B18" s="173">
        <f aca="true" t="shared" si="1" ref="B18:K18">SUM(B19:B26)</f>
        <v>0</v>
      </c>
      <c r="C18" s="173">
        <f t="shared" si="1"/>
        <v>0</v>
      </c>
      <c r="D18" s="173">
        <f t="shared" si="1"/>
        <v>0</v>
      </c>
      <c r="E18" s="173">
        <f t="shared" si="1"/>
        <v>0</v>
      </c>
      <c r="F18" s="173">
        <f t="shared" si="1"/>
        <v>0</v>
      </c>
      <c r="G18" s="173">
        <f t="shared" si="1"/>
        <v>0</v>
      </c>
      <c r="H18" s="173">
        <f t="shared" si="1"/>
        <v>0</v>
      </c>
      <c r="I18" s="173">
        <f t="shared" si="1"/>
        <v>0</v>
      </c>
      <c r="J18" s="173">
        <f t="shared" si="1"/>
        <v>22163079</v>
      </c>
      <c r="K18" s="173">
        <f t="shared" si="1"/>
        <v>22163079</v>
      </c>
    </row>
    <row r="19" spans="1:11" ht="12.75">
      <c r="A19" s="177" t="s">
        <v>228</v>
      </c>
      <c r="B19" s="176"/>
      <c r="C19" s="176"/>
      <c r="D19" s="176"/>
      <c r="E19" s="176"/>
      <c r="F19" s="176"/>
      <c r="G19" s="176"/>
      <c r="H19" s="176"/>
      <c r="I19" s="176"/>
      <c r="J19" s="176">
        <v>11477542</v>
      </c>
      <c r="K19" s="176">
        <f aca="true" t="shared" si="2" ref="K19:K26">SUM(B19:J19)</f>
        <v>11477542</v>
      </c>
    </row>
    <row r="20" spans="1:11" ht="12.75">
      <c r="A20" s="174" t="s">
        <v>229</v>
      </c>
      <c r="B20" s="176"/>
      <c r="C20" s="176"/>
      <c r="D20" s="176"/>
      <c r="E20" s="176"/>
      <c r="F20" s="176"/>
      <c r="G20" s="176"/>
      <c r="H20" s="176"/>
      <c r="I20" s="176"/>
      <c r="J20" s="176">
        <v>1306240</v>
      </c>
      <c r="K20" s="176">
        <f t="shared" si="2"/>
        <v>1306240</v>
      </c>
    </row>
    <row r="21" spans="1:11" ht="12.75">
      <c r="A21" s="174" t="s">
        <v>230</v>
      </c>
      <c r="B21" s="176"/>
      <c r="C21" s="176"/>
      <c r="D21" s="176"/>
      <c r="E21" s="176"/>
      <c r="F21" s="176"/>
      <c r="G21" s="176"/>
      <c r="H21" s="176"/>
      <c r="I21" s="176"/>
      <c r="J21" s="176">
        <v>8273429</v>
      </c>
      <c r="K21" s="176">
        <f t="shared" si="2"/>
        <v>8273429</v>
      </c>
    </row>
    <row r="22" spans="1:11" ht="12.75">
      <c r="A22" s="174" t="s">
        <v>231</v>
      </c>
      <c r="B22" s="176"/>
      <c r="C22" s="176"/>
      <c r="D22" s="176"/>
      <c r="E22" s="176"/>
      <c r="F22" s="176"/>
      <c r="G22" s="176"/>
      <c r="H22" s="176"/>
      <c r="I22" s="176"/>
      <c r="J22" s="176">
        <v>786675</v>
      </c>
      <c r="K22" s="176">
        <f t="shared" si="2"/>
        <v>786675</v>
      </c>
    </row>
    <row r="23" spans="1:11" ht="12.75">
      <c r="A23" s="174" t="s">
        <v>232</v>
      </c>
      <c r="B23" s="176"/>
      <c r="C23" s="176"/>
      <c r="D23" s="176"/>
      <c r="E23" s="176"/>
      <c r="F23" s="176"/>
      <c r="G23" s="176"/>
      <c r="H23" s="176"/>
      <c r="I23" s="176"/>
      <c r="J23" s="176">
        <v>68487</v>
      </c>
      <c r="K23" s="176">
        <f t="shared" si="2"/>
        <v>68487</v>
      </c>
    </row>
    <row r="24" spans="1:11" ht="12.75">
      <c r="A24" s="174" t="s">
        <v>233</v>
      </c>
      <c r="B24" s="176"/>
      <c r="C24" s="176"/>
      <c r="D24" s="176"/>
      <c r="E24" s="176"/>
      <c r="F24" s="176"/>
      <c r="G24" s="176"/>
      <c r="H24" s="176"/>
      <c r="I24" s="176"/>
      <c r="J24" s="176">
        <v>61629</v>
      </c>
      <c r="K24" s="176">
        <f t="shared" si="2"/>
        <v>61629</v>
      </c>
    </row>
    <row r="25" spans="1:11" ht="12.75">
      <c r="A25" s="174" t="s">
        <v>234</v>
      </c>
      <c r="B25" s="176"/>
      <c r="C25" s="176"/>
      <c r="D25" s="176"/>
      <c r="E25" s="176"/>
      <c r="F25" s="176"/>
      <c r="G25" s="176"/>
      <c r="H25" s="176"/>
      <c r="I25" s="176"/>
      <c r="J25" s="176">
        <v>15200</v>
      </c>
      <c r="K25" s="176">
        <f t="shared" si="2"/>
        <v>15200</v>
      </c>
    </row>
    <row r="26" spans="1:11" ht="12.75">
      <c r="A26" s="174" t="s">
        <v>224</v>
      </c>
      <c r="B26" s="176"/>
      <c r="C26" s="176"/>
      <c r="D26" s="176"/>
      <c r="E26" s="176"/>
      <c r="F26" s="176"/>
      <c r="G26" s="176"/>
      <c r="H26" s="176"/>
      <c r="I26" s="176"/>
      <c r="J26" s="176">
        <v>173877</v>
      </c>
      <c r="K26" s="176">
        <f t="shared" si="2"/>
        <v>173877</v>
      </c>
    </row>
    <row r="27" spans="1:11" s="178" customFormat="1" ht="13.5">
      <c r="A27" s="170" t="s">
        <v>235</v>
      </c>
      <c r="B27" s="173">
        <f aca="true" t="shared" si="3" ref="B27:K27">B12+B18</f>
        <v>0</v>
      </c>
      <c r="C27" s="173">
        <f t="shared" si="3"/>
        <v>0</v>
      </c>
      <c r="D27" s="173">
        <f t="shared" si="3"/>
        <v>0</v>
      </c>
      <c r="E27" s="173">
        <f t="shared" si="3"/>
        <v>0</v>
      </c>
      <c r="F27" s="173">
        <f t="shared" si="3"/>
        <v>0</v>
      </c>
      <c r="G27" s="173">
        <f t="shared" si="3"/>
        <v>0</v>
      </c>
      <c r="H27" s="173">
        <f t="shared" si="3"/>
        <v>0</v>
      </c>
      <c r="I27" s="173">
        <f t="shared" si="3"/>
        <v>0</v>
      </c>
      <c r="J27" s="173">
        <f t="shared" si="3"/>
        <v>50927489.339</v>
      </c>
      <c r="K27" s="173">
        <f t="shared" si="3"/>
        <v>50927489.339</v>
      </c>
    </row>
    <row r="28" spans="1:11" s="178" customFormat="1" ht="13.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s="172" customFormat="1" ht="13.5">
      <c r="A29" s="170" t="s">
        <v>236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s="172" customFormat="1" ht="13.5">
      <c r="A30" s="170" t="s">
        <v>222</v>
      </c>
      <c r="B30" s="173">
        <f aca="true" t="shared" si="4" ref="B30:K30">SUM(B31:B40)</f>
        <v>6081661</v>
      </c>
      <c r="C30" s="173">
        <f t="shared" si="4"/>
        <v>459859</v>
      </c>
      <c r="D30" s="173">
        <f t="shared" si="4"/>
        <v>1124497</v>
      </c>
      <c r="E30" s="173">
        <f t="shared" si="4"/>
        <v>369079</v>
      </c>
      <c r="F30" s="173">
        <f t="shared" si="4"/>
        <v>105659</v>
      </c>
      <c r="G30" s="173">
        <f t="shared" si="4"/>
        <v>114185</v>
      </c>
      <c r="H30" s="173">
        <f t="shared" si="4"/>
        <v>24331</v>
      </c>
      <c r="I30" s="173">
        <f t="shared" si="4"/>
        <v>126371</v>
      </c>
      <c r="J30" s="173">
        <f t="shared" si="4"/>
        <v>2865914.574</v>
      </c>
      <c r="K30" s="173">
        <f t="shared" si="4"/>
        <v>11271556.574000001</v>
      </c>
    </row>
    <row r="31" spans="1:11" s="172" customFormat="1" ht="12.75">
      <c r="A31" s="177" t="s">
        <v>237</v>
      </c>
      <c r="B31" s="175"/>
      <c r="C31" s="175"/>
      <c r="D31" s="175"/>
      <c r="E31" s="175"/>
      <c r="F31" s="175"/>
      <c r="G31" s="175"/>
      <c r="H31" s="175"/>
      <c r="I31" s="175"/>
      <c r="J31" s="176">
        <f>(84527000+287084835)/1000</f>
        <v>371611.835</v>
      </c>
      <c r="K31" s="175">
        <f>SUM(B31:J31)</f>
        <v>371611.835</v>
      </c>
    </row>
    <row r="32" spans="1:11" s="172" customFormat="1" ht="12.75">
      <c r="A32" s="177" t="s">
        <v>238</v>
      </c>
      <c r="B32" s="175"/>
      <c r="C32" s="175"/>
      <c r="D32" s="175"/>
      <c r="E32" s="175"/>
      <c r="F32" s="175"/>
      <c r="G32" s="175"/>
      <c r="H32" s="175"/>
      <c r="I32" s="175"/>
      <c r="J32" s="176">
        <f>(1890959628+4853120)/1000</f>
        <v>1895812.748</v>
      </c>
      <c r="K32" s="175">
        <f>SUM(B32:J32)</f>
        <v>1895812.748</v>
      </c>
    </row>
    <row r="33" spans="1:11" s="172" customFormat="1" ht="12.75">
      <c r="A33" s="179"/>
      <c r="B33" s="180"/>
      <c r="C33" s="180"/>
      <c r="D33" s="180"/>
      <c r="E33" s="180"/>
      <c r="F33" s="180"/>
      <c r="G33" s="180"/>
      <c r="H33" s="180"/>
      <c r="I33" s="180"/>
      <c r="J33" s="181"/>
      <c r="K33" s="180"/>
    </row>
    <row r="34" spans="1:11" s="172" customFormat="1" ht="25.5">
      <c r="A34" s="182" t="s">
        <v>239</v>
      </c>
      <c r="B34" s="183">
        <v>6077526</v>
      </c>
      <c r="C34" s="183">
        <v>459859</v>
      </c>
      <c r="D34" s="183">
        <v>1071491</v>
      </c>
      <c r="E34" s="183">
        <v>368279</v>
      </c>
      <c r="F34" s="183">
        <v>105659</v>
      </c>
      <c r="G34" s="183">
        <v>114185</v>
      </c>
      <c r="H34" s="183">
        <v>24331</v>
      </c>
      <c r="I34" s="183">
        <v>126371</v>
      </c>
      <c r="J34" s="184">
        <v>0</v>
      </c>
      <c r="K34" s="183">
        <f aca="true" t="shared" si="5" ref="K34:K40">SUM(B34:J34)</f>
        <v>8347701</v>
      </c>
    </row>
    <row r="35" spans="1:11" s="172" customFormat="1" ht="25.5">
      <c r="A35" s="182" t="s">
        <v>240</v>
      </c>
      <c r="B35" s="183">
        <v>70</v>
      </c>
      <c r="C35" s="183">
        <v>0</v>
      </c>
      <c r="D35" s="183">
        <v>51351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4">
        <v>0</v>
      </c>
      <c r="K35" s="183">
        <f t="shared" si="5"/>
        <v>51421</v>
      </c>
    </row>
    <row r="36" spans="1:11" s="172" customFormat="1" ht="12.75">
      <c r="A36" s="185" t="s">
        <v>241</v>
      </c>
      <c r="B36" s="175"/>
      <c r="C36" s="175"/>
      <c r="D36" s="175"/>
      <c r="E36" s="175"/>
      <c r="F36" s="175"/>
      <c r="G36" s="175"/>
      <c r="H36" s="175"/>
      <c r="I36" s="175"/>
      <c r="J36" s="176">
        <f>(406430109+2526478+6117805+1471063)/1000</f>
        <v>416545.455</v>
      </c>
      <c r="K36" s="175">
        <f t="shared" si="5"/>
        <v>416545.455</v>
      </c>
    </row>
    <row r="37" spans="1:11" s="172" customFormat="1" ht="12.75">
      <c r="A37" s="186" t="s">
        <v>242</v>
      </c>
      <c r="B37" s="187"/>
      <c r="C37" s="187"/>
      <c r="D37" s="187"/>
      <c r="E37" s="187"/>
      <c r="F37" s="187"/>
      <c r="G37" s="187"/>
      <c r="H37" s="187"/>
      <c r="I37" s="187"/>
      <c r="J37" s="188">
        <f>(7542776+130834890+2352500+32309532+1350238+4600)/1000</f>
        <v>174394.536</v>
      </c>
      <c r="K37" s="175">
        <f t="shared" si="5"/>
        <v>174394.536</v>
      </c>
    </row>
    <row r="38" spans="1:11" s="172" customFormat="1" ht="12.75">
      <c r="A38" s="177" t="s">
        <v>490</v>
      </c>
      <c r="B38" s="175">
        <v>601</v>
      </c>
      <c r="C38" s="175">
        <v>0</v>
      </c>
      <c r="D38" s="175">
        <v>0</v>
      </c>
      <c r="E38" s="175">
        <v>800</v>
      </c>
      <c r="F38" s="175">
        <v>0</v>
      </c>
      <c r="G38" s="175">
        <v>0</v>
      </c>
      <c r="H38" s="175">
        <v>0</v>
      </c>
      <c r="I38" s="175">
        <v>0</v>
      </c>
      <c r="J38" s="176">
        <v>3086</v>
      </c>
      <c r="K38" s="175">
        <f t="shared" si="5"/>
        <v>4487</v>
      </c>
    </row>
    <row r="39" spans="1:11" s="172" customFormat="1" ht="12.75">
      <c r="A39" s="189" t="s">
        <v>243</v>
      </c>
      <c r="B39" s="175">
        <v>3464</v>
      </c>
      <c r="C39" s="175">
        <v>0</v>
      </c>
      <c r="D39" s="175">
        <v>1655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6">
        <f>7550-3086</f>
        <v>4464</v>
      </c>
      <c r="K39" s="175">
        <f t="shared" si="5"/>
        <v>9583</v>
      </c>
    </row>
    <row r="40" spans="1:11" s="172" customFormat="1" ht="12.75">
      <c r="A40" s="189" t="s">
        <v>244</v>
      </c>
      <c r="B40" s="175">
        <v>0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6">
        <v>0</v>
      </c>
      <c r="K40" s="175">
        <f t="shared" si="5"/>
        <v>0</v>
      </c>
    </row>
    <row r="41" spans="1:11" s="172" customFormat="1" ht="13.5">
      <c r="A41" s="190" t="s">
        <v>203</v>
      </c>
      <c r="B41" s="173">
        <f aca="true" t="shared" si="6" ref="B41:K41">SUM(B31:B40)</f>
        <v>6081661</v>
      </c>
      <c r="C41" s="173">
        <f t="shared" si="6"/>
        <v>459859</v>
      </c>
      <c r="D41" s="173">
        <f t="shared" si="6"/>
        <v>1124497</v>
      </c>
      <c r="E41" s="173">
        <f t="shared" si="6"/>
        <v>369079</v>
      </c>
      <c r="F41" s="173">
        <f t="shared" si="6"/>
        <v>105659</v>
      </c>
      <c r="G41" s="173">
        <f t="shared" si="6"/>
        <v>114185</v>
      </c>
      <c r="H41" s="173">
        <f t="shared" si="6"/>
        <v>24331</v>
      </c>
      <c r="I41" s="173">
        <f t="shared" si="6"/>
        <v>126371</v>
      </c>
      <c r="J41" s="173">
        <f t="shared" si="6"/>
        <v>2865914.574</v>
      </c>
      <c r="K41" s="173">
        <f t="shared" si="6"/>
        <v>11271556.574000001</v>
      </c>
    </row>
    <row r="42" spans="1:11" s="172" customFormat="1" ht="13.5">
      <c r="A42" s="190"/>
      <c r="B42" s="171"/>
      <c r="C42" s="171"/>
      <c r="D42" s="171"/>
      <c r="E42" s="171"/>
      <c r="F42" s="171"/>
      <c r="G42" s="171"/>
      <c r="H42" s="171"/>
      <c r="I42" s="171"/>
      <c r="J42" s="171"/>
      <c r="K42" s="191"/>
    </row>
    <row r="43" spans="1:11" s="172" customFormat="1" ht="12.75">
      <c r="A43" s="192" t="s">
        <v>245</v>
      </c>
      <c r="B43" s="193">
        <f aca="true" t="shared" si="7" ref="B43:K43">B41+B27</f>
        <v>6081661</v>
      </c>
      <c r="C43" s="193">
        <f t="shared" si="7"/>
        <v>459859</v>
      </c>
      <c r="D43" s="193">
        <f t="shared" si="7"/>
        <v>1124497</v>
      </c>
      <c r="E43" s="193">
        <f t="shared" si="7"/>
        <v>369079</v>
      </c>
      <c r="F43" s="193">
        <f t="shared" si="7"/>
        <v>105659</v>
      </c>
      <c r="G43" s="193">
        <f t="shared" si="7"/>
        <v>114185</v>
      </c>
      <c r="H43" s="193">
        <f t="shared" si="7"/>
        <v>24331</v>
      </c>
      <c r="I43" s="193">
        <f t="shared" si="7"/>
        <v>126371</v>
      </c>
      <c r="J43" s="193">
        <f t="shared" si="7"/>
        <v>53793403.913</v>
      </c>
      <c r="K43" s="193">
        <f t="shared" si="7"/>
        <v>62199045.913</v>
      </c>
    </row>
    <row r="44" spans="1:11" s="172" customFormat="1" ht="13.5">
      <c r="A44" s="190"/>
      <c r="B44" s="171"/>
      <c r="C44" s="171"/>
      <c r="D44" s="171"/>
      <c r="E44" s="171"/>
      <c r="F44" s="171"/>
      <c r="G44" s="171"/>
      <c r="H44" s="171"/>
      <c r="I44" s="171"/>
      <c r="J44" s="171"/>
      <c r="K44" s="191"/>
    </row>
    <row r="45" spans="1:11" ht="13.5">
      <c r="A45" s="170" t="s">
        <v>204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83"/>
    </row>
    <row r="46" spans="1:11" ht="13.5">
      <c r="A46" s="170" t="s">
        <v>246</v>
      </c>
      <c r="B46" s="173">
        <f aca="true" t="shared" si="8" ref="B46:K46">SUM(B47:B48)</f>
        <v>3441</v>
      </c>
      <c r="C46" s="173">
        <f t="shared" si="8"/>
        <v>101</v>
      </c>
      <c r="D46" s="173">
        <f t="shared" si="8"/>
        <v>1681</v>
      </c>
      <c r="E46" s="173">
        <f t="shared" si="8"/>
        <v>81</v>
      </c>
      <c r="F46" s="173">
        <f t="shared" si="8"/>
        <v>0</v>
      </c>
      <c r="G46" s="173">
        <f t="shared" si="8"/>
        <v>0</v>
      </c>
      <c r="H46" s="173">
        <f t="shared" si="8"/>
        <v>112</v>
      </c>
      <c r="I46" s="173">
        <f t="shared" si="8"/>
        <v>16</v>
      </c>
      <c r="J46" s="173">
        <f t="shared" si="8"/>
        <v>168835</v>
      </c>
      <c r="K46" s="173">
        <f t="shared" si="8"/>
        <v>174267</v>
      </c>
    </row>
    <row r="47" spans="1:11" s="172" customFormat="1" ht="12.75">
      <c r="A47" s="174" t="s">
        <v>247</v>
      </c>
      <c r="B47" s="176">
        <v>3441</v>
      </c>
      <c r="C47" s="176">
        <v>101</v>
      </c>
      <c r="D47" s="176">
        <v>1681</v>
      </c>
      <c r="E47" s="194">
        <v>81</v>
      </c>
      <c r="F47" s="176">
        <v>0</v>
      </c>
      <c r="G47" s="176">
        <v>0</v>
      </c>
      <c r="H47" s="176">
        <v>112</v>
      </c>
      <c r="I47" s="176">
        <v>16</v>
      </c>
      <c r="J47" s="176">
        <v>168835</v>
      </c>
      <c r="K47" s="176">
        <f>SUM(B47:J47)</f>
        <v>174267</v>
      </c>
    </row>
    <row r="48" spans="1:11" s="172" customFormat="1" ht="12.75">
      <c r="A48" s="174" t="s">
        <v>248</v>
      </c>
      <c r="B48" s="176">
        <v>0</v>
      </c>
      <c r="C48" s="176">
        <v>0</v>
      </c>
      <c r="D48" s="176">
        <v>0</v>
      </c>
      <c r="E48" s="194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f>SUM(B48:J48)</f>
        <v>0</v>
      </c>
    </row>
    <row r="49" spans="1:11" s="172" customFormat="1" ht="13.5">
      <c r="A49" s="170" t="s">
        <v>222</v>
      </c>
      <c r="B49" s="173">
        <f aca="true" t="shared" si="9" ref="B49:K49">SUM(B50:B58)</f>
        <v>120271</v>
      </c>
      <c r="C49" s="173">
        <f t="shared" si="9"/>
        <v>21429</v>
      </c>
      <c r="D49" s="173">
        <f t="shared" si="9"/>
        <v>68001</v>
      </c>
      <c r="E49" s="173">
        <f t="shared" si="9"/>
        <v>12167</v>
      </c>
      <c r="F49" s="173">
        <f t="shared" si="9"/>
        <v>2170</v>
      </c>
      <c r="G49" s="173">
        <f t="shared" si="9"/>
        <v>1916</v>
      </c>
      <c r="H49" s="173">
        <f t="shared" si="9"/>
        <v>4253</v>
      </c>
      <c r="I49" s="173">
        <f t="shared" si="9"/>
        <v>4381</v>
      </c>
      <c r="J49" s="173">
        <f t="shared" si="9"/>
        <v>349565.64099999995</v>
      </c>
      <c r="K49" s="173">
        <f t="shared" si="9"/>
        <v>584153.641</v>
      </c>
    </row>
    <row r="50" spans="1:11" s="172" customFormat="1" ht="12.75">
      <c r="A50" s="195" t="s">
        <v>491</v>
      </c>
      <c r="B50" s="196">
        <v>0</v>
      </c>
      <c r="C50" s="196">
        <v>0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106710</v>
      </c>
      <c r="K50" s="175">
        <f>SUM(B50:J50)</f>
        <v>106710</v>
      </c>
    </row>
    <row r="51" spans="1:11" s="172" customFormat="1" ht="12.75">
      <c r="A51" s="195" t="s">
        <v>492</v>
      </c>
      <c r="B51" s="196">
        <v>0</v>
      </c>
      <c r="C51" s="196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49762</v>
      </c>
      <c r="K51" s="175">
        <f>SUM(B51:J51)</f>
        <v>49762</v>
      </c>
    </row>
    <row r="52" spans="1:11" s="172" customFormat="1" ht="12.75">
      <c r="A52" s="174" t="s">
        <v>224</v>
      </c>
      <c r="B52" s="176">
        <v>0</v>
      </c>
      <c r="C52" s="176"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f>(3767796+1447748)/1000</f>
        <v>5215.544</v>
      </c>
      <c r="K52" s="175">
        <f>SUM(B52:J52)</f>
        <v>5215.544</v>
      </c>
    </row>
    <row r="53" spans="1:11" ht="12.75">
      <c r="A53" s="177" t="s">
        <v>249</v>
      </c>
      <c r="B53" s="176">
        <v>0</v>
      </c>
      <c r="C53" s="176">
        <v>0</v>
      </c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7106</v>
      </c>
      <c r="K53" s="175">
        <f>SUM(B53:J53)</f>
        <v>7106</v>
      </c>
    </row>
    <row r="54" spans="1:11" ht="12.75">
      <c r="A54" s="174" t="s">
        <v>250</v>
      </c>
      <c r="B54" s="176">
        <f>110126-601-3464</f>
        <v>106061</v>
      </c>
      <c r="C54" s="176">
        <v>21429</v>
      </c>
      <c r="D54" s="176">
        <f>65267-1655</f>
        <v>63612</v>
      </c>
      <c r="E54" s="176">
        <f>12794-800</f>
        <v>11994</v>
      </c>
      <c r="F54" s="176">
        <v>2170</v>
      </c>
      <c r="G54" s="176">
        <v>1916</v>
      </c>
      <c r="H54" s="176">
        <v>4253</v>
      </c>
      <c r="I54" s="176">
        <v>4381</v>
      </c>
      <c r="J54" s="176">
        <f>(50473767+174185+107081+115354999+104449+151966+1127312+25625+302189)/1000-1</f>
        <v>167820.573</v>
      </c>
      <c r="K54" s="176">
        <f>SUM(B54:J54)</f>
        <v>383636.573</v>
      </c>
    </row>
    <row r="55" spans="1:11" ht="12.75">
      <c r="A55" s="174" t="s">
        <v>251</v>
      </c>
      <c r="B55" s="176">
        <v>0</v>
      </c>
      <c r="C55" s="176">
        <v>0</v>
      </c>
      <c r="D55" s="176">
        <v>4272</v>
      </c>
      <c r="E55" s="176">
        <v>173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f>SUM(C55:J55)</f>
        <v>4445</v>
      </c>
    </row>
    <row r="56" spans="1:11" ht="12.75">
      <c r="A56" s="174" t="s">
        <v>252</v>
      </c>
      <c r="B56" s="176">
        <f>935+434</f>
        <v>1369</v>
      </c>
      <c r="C56" s="176"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f>SUM(B56:J56)</f>
        <v>1369</v>
      </c>
    </row>
    <row r="57" spans="1:11" ht="12.75">
      <c r="A57" s="174" t="s">
        <v>253</v>
      </c>
      <c r="B57" s="176">
        <v>12841</v>
      </c>
      <c r="C57" s="176">
        <v>0</v>
      </c>
      <c r="D57" s="176">
        <v>117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f>(6355206+3713318)/1000</f>
        <v>10068.524</v>
      </c>
      <c r="K57" s="176">
        <f>SUM(B57:J57)</f>
        <v>23026.523999999998</v>
      </c>
    </row>
    <row r="58" spans="1:11" ht="12.75">
      <c r="A58" s="174" t="s">
        <v>254</v>
      </c>
      <c r="B58" s="176">
        <v>0</v>
      </c>
      <c r="C58" s="176"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2883</v>
      </c>
      <c r="K58" s="176">
        <f>SUM(B58:J58)</f>
        <v>2883</v>
      </c>
    </row>
    <row r="59" spans="1:11" ht="13.5">
      <c r="A59" s="170" t="s">
        <v>227</v>
      </c>
      <c r="B59" s="173">
        <f aca="true" t="shared" si="10" ref="B59:K59">SUM(B60:B67)</f>
        <v>0</v>
      </c>
      <c r="C59" s="173">
        <f t="shared" si="10"/>
        <v>0</v>
      </c>
      <c r="D59" s="173">
        <f t="shared" si="10"/>
        <v>0</v>
      </c>
      <c r="E59" s="173">
        <f t="shared" si="10"/>
        <v>0</v>
      </c>
      <c r="F59" s="173">
        <f t="shared" si="10"/>
        <v>0</v>
      </c>
      <c r="G59" s="173">
        <f t="shared" si="10"/>
        <v>0</v>
      </c>
      <c r="H59" s="173">
        <f t="shared" si="10"/>
        <v>0</v>
      </c>
      <c r="I59" s="173">
        <f t="shared" si="10"/>
        <v>0</v>
      </c>
      <c r="J59" s="173">
        <f t="shared" si="10"/>
        <v>11657419</v>
      </c>
      <c r="K59" s="173">
        <f t="shared" si="10"/>
        <v>11657419</v>
      </c>
    </row>
    <row r="60" spans="1:11" ht="12.75">
      <c r="A60" s="174" t="s">
        <v>255</v>
      </c>
      <c r="B60" s="176"/>
      <c r="C60" s="176"/>
      <c r="D60" s="176"/>
      <c r="E60" s="176"/>
      <c r="F60" s="176"/>
      <c r="G60" s="176"/>
      <c r="H60" s="176"/>
      <c r="I60" s="176"/>
      <c r="J60" s="176">
        <f>(1603638+228871)</f>
        <v>1832509</v>
      </c>
      <c r="K60" s="176">
        <f>SUM(B60:J60)</f>
        <v>1832509</v>
      </c>
    </row>
    <row r="61" spans="1:11" ht="12.75">
      <c r="A61" s="177" t="s">
        <v>256</v>
      </c>
      <c r="B61" s="176"/>
      <c r="C61" s="176"/>
      <c r="D61" s="176"/>
      <c r="E61" s="176"/>
      <c r="F61" s="176"/>
      <c r="G61" s="176"/>
      <c r="H61" s="176"/>
      <c r="I61" s="176"/>
      <c r="J61" s="176">
        <v>2568398</v>
      </c>
      <c r="K61" s="176">
        <f>SUM(B61:J61)</f>
        <v>2568398</v>
      </c>
    </row>
    <row r="62" spans="1:11" ht="12.75">
      <c r="A62" s="179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2.75">
      <c r="A63" s="174" t="s">
        <v>257</v>
      </c>
      <c r="B63" s="176"/>
      <c r="C63" s="176"/>
      <c r="D63" s="176"/>
      <c r="E63" s="176"/>
      <c r="F63" s="176"/>
      <c r="G63" s="176"/>
      <c r="H63" s="176"/>
      <c r="I63" s="176"/>
      <c r="J63" s="176">
        <v>1809587</v>
      </c>
      <c r="K63" s="176">
        <f>SUM(B63:J63)</f>
        <v>1809587</v>
      </c>
    </row>
    <row r="64" spans="1:11" ht="12.75">
      <c r="A64" s="174" t="s">
        <v>258</v>
      </c>
      <c r="B64" s="176"/>
      <c r="C64" s="176"/>
      <c r="D64" s="176"/>
      <c r="E64" s="176"/>
      <c r="F64" s="176"/>
      <c r="G64" s="176"/>
      <c r="H64" s="176"/>
      <c r="I64" s="176"/>
      <c r="J64" s="176">
        <v>5324855</v>
      </c>
      <c r="K64" s="176">
        <f>SUM(B64:J64)</f>
        <v>5324855</v>
      </c>
    </row>
    <row r="65" spans="1:11" ht="12.75">
      <c r="A65" s="174" t="s">
        <v>259</v>
      </c>
      <c r="B65" s="176"/>
      <c r="C65" s="176"/>
      <c r="D65" s="176"/>
      <c r="E65" s="176"/>
      <c r="F65" s="176"/>
      <c r="G65" s="176"/>
      <c r="H65" s="176"/>
      <c r="I65" s="176"/>
      <c r="J65" s="176">
        <v>12778</v>
      </c>
      <c r="K65" s="176">
        <f>SUM(B65:J65)</f>
        <v>12778</v>
      </c>
    </row>
    <row r="66" spans="1:11" ht="12.75">
      <c r="A66" s="174" t="s">
        <v>224</v>
      </c>
      <c r="B66" s="176"/>
      <c r="C66" s="176"/>
      <c r="D66" s="176"/>
      <c r="E66" s="176"/>
      <c r="F66" s="176"/>
      <c r="G66" s="176"/>
      <c r="H66" s="176"/>
      <c r="I66" s="176"/>
      <c r="J66" s="176">
        <f>88994+2347</f>
        <v>91341</v>
      </c>
      <c r="K66" s="176">
        <f>SUM(B66:J66)</f>
        <v>91341</v>
      </c>
    </row>
    <row r="67" spans="1:11" ht="12.75">
      <c r="A67" s="174" t="s">
        <v>260</v>
      </c>
      <c r="B67" s="176"/>
      <c r="C67" s="176"/>
      <c r="D67" s="176"/>
      <c r="E67" s="176"/>
      <c r="F67" s="176"/>
      <c r="G67" s="176"/>
      <c r="H67" s="176"/>
      <c r="I67" s="176"/>
      <c r="J67" s="176">
        <v>17951</v>
      </c>
      <c r="K67" s="176">
        <f>SUM(B67:J67)</f>
        <v>17951</v>
      </c>
    </row>
    <row r="68" spans="1:11" ht="13.5">
      <c r="A68" s="170" t="s">
        <v>261</v>
      </c>
      <c r="B68" s="173">
        <f aca="true" t="shared" si="11" ref="B68:K68">B46+B49+B59</f>
        <v>123712</v>
      </c>
      <c r="C68" s="173">
        <f t="shared" si="11"/>
        <v>21530</v>
      </c>
      <c r="D68" s="173">
        <f t="shared" si="11"/>
        <v>69682</v>
      </c>
      <c r="E68" s="173">
        <f t="shared" si="11"/>
        <v>12248</v>
      </c>
      <c r="F68" s="173">
        <f t="shared" si="11"/>
        <v>2170</v>
      </c>
      <c r="G68" s="173">
        <f t="shared" si="11"/>
        <v>1916</v>
      </c>
      <c r="H68" s="173">
        <f t="shared" si="11"/>
        <v>4365</v>
      </c>
      <c r="I68" s="173">
        <f t="shared" si="11"/>
        <v>4397</v>
      </c>
      <c r="J68" s="173">
        <f t="shared" si="11"/>
        <v>12175819.641</v>
      </c>
      <c r="K68" s="173">
        <f t="shared" si="11"/>
        <v>12415839.641</v>
      </c>
    </row>
    <row r="69" spans="1:11" ht="13.5">
      <c r="A69" s="170"/>
      <c r="B69" s="176"/>
      <c r="C69" s="176"/>
      <c r="D69" s="176"/>
      <c r="E69" s="176"/>
      <c r="F69" s="176"/>
      <c r="G69" s="176"/>
      <c r="H69" s="176"/>
      <c r="I69" s="176"/>
      <c r="J69" s="176"/>
      <c r="K69" s="176"/>
    </row>
    <row r="70" spans="1:11" ht="13.5">
      <c r="A70" s="170" t="s">
        <v>262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  <row r="71" spans="1:11" s="172" customFormat="1" ht="25.5">
      <c r="A71" s="189" t="s">
        <v>263</v>
      </c>
      <c r="B71" s="175"/>
      <c r="C71" s="175"/>
      <c r="D71" s="175"/>
      <c r="E71" s="175"/>
      <c r="F71" s="175"/>
      <c r="G71" s="175"/>
      <c r="H71" s="175"/>
      <c r="I71" s="175"/>
      <c r="J71" s="176">
        <f>3000+90000+52400</f>
        <v>145400</v>
      </c>
      <c r="K71" s="175">
        <f>SUM(B71:J71)</f>
        <v>145400</v>
      </c>
    </row>
    <row r="72" spans="1:11" ht="12.75">
      <c r="A72" s="174" t="s">
        <v>264</v>
      </c>
      <c r="B72" s="176">
        <v>0</v>
      </c>
      <c r="C72" s="176"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f>3320+500+5545</f>
        <v>9365</v>
      </c>
      <c r="K72" s="176">
        <f>SUM(B72:J72)</f>
        <v>9365</v>
      </c>
    </row>
    <row r="73" spans="1:11" ht="12.75">
      <c r="A73" s="197" t="s">
        <v>265</v>
      </c>
      <c r="B73" s="171">
        <f aca="true" t="shared" si="12" ref="B73:K73">SUM(B74:B77)</f>
        <v>0</v>
      </c>
      <c r="C73" s="171">
        <f t="shared" si="12"/>
        <v>0</v>
      </c>
      <c r="D73" s="171">
        <f t="shared" si="12"/>
        <v>0</v>
      </c>
      <c r="E73" s="171">
        <f t="shared" si="12"/>
        <v>0</v>
      </c>
      <c r="F73" s="171">
        <f t="shared" si="12"/>
        <v>0</v>
      </c>
      <c r="G73" s="171">
        <f t="shared" si="12"/>
        <v>0</v>
      </c>
      <c r="H73" s="171">
        <f t="shared" si="12"/>
        <v>0</v>
      </c>
      <c r="I73" s="171">
        <f t="shared" si="12"/>
        <v>0</v>
      </c>
      <c r="J73" s="171">
        <f t="shared" si="12"/>
        <v>746593</v>
      </c>
      <c r="K73" s="171">
        <f t="shared" si="12"/>
        <v>746593</v>
      </c>
    </row>
    <row r="74" spans="1:11" ht="12.75">
      <c r="A74" s="177" t="s">
        <v>266</v>
      </c>
      <c r="B74" s="176">
        <v>0</v>
      </c>
      <c r="C74" s="176"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1401</v>
      </c>
      <c r="K74" s="175">
        <f>SUM(B74:J74)</f>
        <v>1401</v>
      </c>
    </row>
    <row r="75" spans="1:11" ht="12.75">
      <c r="A75" s="177" t="s">
        <v>267</v>
      </c>
      <c r="B75" s="176">
        <v>0</v>
      </c>
      <c r="C75" s="176"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35506</v>
      </c>
      <c r="K75" s="175">
        <f>SUM(B75:J75)</f>
        <v>35506</v>
      </c>
    </row>
    <row r="76" spans="1:11" ht="12.75">
      <c r="A76" s="177" t="s">
        <v>268</v>
      </c>
      <c r="B76" s="176">
        <v>0</v>
      </c>
      <c r="C76" s="176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f>1996+77000</f>
        <v>78996</v>
      </c>
      <c r="K76" s="175">
        <f>SUM(B76:J76)</f>
        <v>78996</v>
      </c>
    </row>
    <row r="77" spans="1:11" ht="12.75">
      <c r="A77" s="177" t="s">
        <v>269</v>
      </c>
      <c r="B77" s="176"/>
      <c r="C77" s="176"/>
      <c r="D77" s="176"/>
      <c r="E77" s="176"/>
      <c r="F77" s="176"/>
      <c r="G77" s="176"/>
      <c r="H77" s="176"/>
      <c r="I77" s="176"/>
      <c r="J77" s="176">
        <v>630690</v>
      </c>
      <c r="K77" s="175">
        <f>SUM(B77:J77)</f>
        <v>630690</v>
      </c>
    </row>
    <row r="78" spans="1:11" ht="13.5">
      <c r="A78" s="170" t="s">
        <v>270</v>
      </c>
      <c r="B78" s="173">
        <f aca="true" t="shared" si="13" ref="B78:K78">B71+B72+B73</f>
        <v>0</v>
      </c>
      <c r="C78" s="173">
        <f t="shared" si="13"/>
        <v>0</v>
      </c>
      <c r="D78" s="173">
        <f t="shared" si="13"/>
        <v>0</v>
      </c>
      <c r="E78" s="173">
        <f t="shared" si="13"/>
        <v>0</v>
      </c>
      <c r="F78" s="173">
        <f t="shared" si="13"/>
        <v>0</v>
      </c>
      <c r="G78" s="173">
        <f t="shared" si="13"/>
        <v>0</v>
      </c>
      <c r="H78" s="173">
        <f t="shared" si="13"/>
        <v>0</v>
      </c>
      <c r="I78" s="173">
        <f t="shared" si="13"/>
        <v>0</v>
      </c>
      <c r="J78" s="173">
        <f t="shared" si="13"/>
        <v>901358</v>
      </c>
      <c r="K78" s="173">
        <f t="shared" si="13"/>
        <v>901358</v>
      </c>
    </row>
    <row r="79" spans="1:11" ht="13.5">
      <c r="A79" s="170"/>
      <c r="B79" s="176"/>
      <c r="C79" s="176"/>
      <c r="D79" s="176"/>
      <c r="E79" s="176"/>
      <c r="F79" s="176"/>
      <c r="G79" s="176"/>
      <c r="H79" s="176"/>
      <c r="I79" s="176"/>
      <c r="J79" s="176"/>
      <c r="K79" s="183"/>
    </row>
    <row r="80" spans="1:11" ht="13.5">
      <c r="A80" s="170" t="s">
        <v>271</v>
      </c>
      <c r="B80" s="173">
        <f aca="true" t="shared" si="14" ref="B80:K80">B27+B41+B68+B78</f>
        <v>6205373</v>
      </c>
      <c r="C80" s="173">
        <f t="shared" si="14"/>
        <v>481389</v>
      </c>
      <c r="D80" s="173">
        <f t="shared" si="14"/>
        <v>1194179</v>
      </c>
      <c r="E80" s="173">
        <f t="shared" si="14"/>
        <v>381327</v>
      </c>
      <c r="F80" s="173">
        <f t="shared" si="14"/>
        <v>107829</v>
      </c>
      <c r="G80" s="173">
        <f t="shared" si="14"/>
        <v>116101</v>
      </c>
      <c r="H80" s="173">
        <f t="shared" si="14"/>
        <v>28696</v>
      </c>
      <c r="I80" s="173">
        <f t="shared" si="14"/>
        <v>130768</v>
      </c>
      <c r="J80" s="173">
        <f t="shared" si="14"/>
        <v>66870581.554000005</v>
      </c>
      <c r="K80" s="173">
        <f t="shared" si="14"/>
        <v>75516243.554</v>
      </c>
    </row>
    <row r="81" spans="1:11" ht="13.5">
      <c r="A81" s="170"/>
      <c r="B81" s="176"/>
      <c r="C81" s="176"/>
      <c r="D81" s="176"/>
      <c r="E81" s="176"/>
      <c r="F81" s="176"/>
      <c r="G81" s="176"/>
      <c r="H81" s="176"/>
      <c r="I81" s="176"/>
      <c r="J81" s="176"/>
      <c r="K81" s="183"/>
    </row>
    <row r="82" spans="1:11" ht="13.5">
      <c r="A82" s="170" t="s">
        <v>272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83"/>
    </row>
    <row r="83" spans="1:11" s="172" customFormat="1" ht="13.5">
      <c r="A83" s="170" t="s">
        <v>273</v>
      </c>
      <c r="B83" s="173">
        <v>15664</v>
      </c>
      <c r="C83" s="173">
        <v>1530</v>
      </c>
      <c r="D83" s="173">
        <v>613</v>
      </c>
      <c r="E83" s="173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  <c r="K83" s="198">
        <f>SUM(B83:J83)</f>
        <v>17807</v>
      </c>
    </row>
    <row r="84" spans="1:11" s="172" customFormat="1" ht="13.5">
      <c r="A84" s="170" t="s">
        <v>274</v>
      </c>
      <c r="B84" s="173">
        <f aca="true" t="shared" si="15" ref="B84:K84">SUM(B85:B88)</f>
        <v>12207</v>
      </c>
      <c r="C84" s="173">
        <f t="shared" si="15"/>
        <v>0</v>
      </c>
      <c r="D84" s="173">
        <f t="shared" si="15"/>
        <v>847</v>
      </c>
      <c r="E84" s="173">
        <f t="shared" si="15"/>
        <v>212</v>
      </c>
      <c r="F84" s="173">
        <f t="shared" si="15"/>
        <v>0</v>
      </c>
      <c r="G84" s="173">
        <f t="shared" si="15"/>
        <v>0</v>
      </c>
      <c r="H84" s="173">
        <f t="shared" si="15"/>
        <v>0</v>
      </c>
      <c r="I84" s="173">
        <f t="shared" si="15"/>
        <v>35</v>
      </c>
      <c r="J84" s="173">
        <f t="shared" si="15"/>
        <v>761123</v>
      </c>
      <c r="K84" s="173">
        <f t="shared" si="15"/>
        <v>774424</v>
      </c>
    </row>
    <row r="85" spans="1:11" s="172" customFormat="1" ht="12.75">
      <c r="A85" s="174" t="s">
        <v>275</v>
      </c>
      <c r="B85" s="176">
        <v>5718</v>
      </c>
      <c r="C85" s="176">
        <v>0</v>
      </c>
      <c r="D85" s="176">
        <v>0</v>
      </c>
      <c r="E85" s="176">
        <v>212</v>
      </c>
      <c r="F85" s="176">
        <v>0</v>
      </c>
      <c r="G85" s="176">
        <v>0</v>
      </c>
      <c r="H85" s="176">
        <v>0</v>
      </c>
      <c r="I85" s="176">
        <v>35</v>
      </c>
      <c r="J85" s="176">
        <v>0</v>
      </c>
      <c r="K85" s="184">
        <f>SUM(B85:J85)</f>
        <v>5965</v>
      </c>
    </row>
    <row r="86" spans="1:11" s="172" customFormat="1" ht="12.75">
      <c r="A86" s="174" t="s">
        <v>276</v>
      </c>
      <c r="B86" s="176">
        <v>6489</v>
      </c>
      <c r="C86" s="176">
        <v>0</v>
      </c>
      <c r="D86" s="176">
        <v>847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626500</v>
      </c>
      <c r="K86" s="184">
        <f>SUM(B86:J86)</f>
        <v>633836</v>
      </c>
    </row>
    <row r="87" spans="1:11" s="172" customFormat="1" ht="12.75">
      <c r="A87" s="174" t="s">
        <v>277</v>
      </c>
      <c r="B87" s="176">
        <v>0</v>
      </c>
      <c r="C87" s="176"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84">
        <f>SUM(B87:J87)</f>
        <v>0</v>
      </c>
    </row>
    <row r="88" spans="1:11" s="172" customFormat="1" ht="12.75">
      <c r="A88" s="174" t="s">
        <v>278</v>
      </c>
      <c r="B88" s="176">
        <v>0</v>
      </c>
      <c r="C88" s="176"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134623</v>
      </c>
      <c r="K88" s="184">
        <f>SUM(B88:J88)</f>
        <v>134623</v>
      </c>
    </row>
    <row r="89" spans="1:11" s="172" customFormat="1" ht="13.5">
      <c r="A89" s="170" t="s">
        <v>279</v>
      </c>
      <c r="B89" s="173">
        <v>0</v>
      </c>
      <c r="C89" s="173">
        <v>0</v>
      </c>
      <c r="D89" s="173">
        <v>0</v>
      </c>
      <c r="E89" s="173">
        <v>0</v>
      </c>
      <c r="F89" s="173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f>SUM(B89:J89)</f>
        <v>0</v>
      </c>
    </row>
    <row r="90" spans="1:11" s="172" customFormat="1" ht="13.5">
      <c r="A90" s="199"/>
      <c r="B90" s="200"/>
      <c r="C90" s="200"/>
      <c r="D90" s="200"/>
      <c r="E90" s="200"/>
      <c r="F90" s="200"/>
      <c r="G90" s="200"/>
      <c r="H90" s="200"/>
      <c r="I90" s="200"/>
      <c r="J90" s="200"/>
      <c r="K90" s="200"/>
    </row>
    <row r="91" spans="1:11" s="172" customFormat="1" ht="13.5">
      <c r="A91" s="199"/>
      <c r="B91" s="200"/>
      <c r="C91" s="200"/>
      <c r="D91" s="200"/>
      <c r="E91" s="200"/>
      <c r="F91" s="200"/>
      <c r="G91" s="200"/>
      <c r="H91" s="200"/>
      <c r="I91" s="200"/>
      <c r="J91" s="200"/>
      <c r="K91" s="200"/>
    </row>
    <row r="92" spans="1:11" s="172" customFormat="1" ht="13.5">
      <c r="A92" s="170" t="s">
        <v>280</v>
      </c>
      <c r="B92" s="173">
        <f aca="true" t="shared" si="16" ref="B92:K92">SUM(B93:B96)</f>
        <v>875</v>
      </c>
      <c r="C92" s="173">
        <f t="shared" si="16"/>
        <v>428</v>
      </c>
      <c r="D92" s="173">
        <f t="shared" si="16"/>
        <v>552</v>
      </c>
      <c r="E92" s="173">
        <f t="shared" si="16"/>
        <v>515</v>
      </c>
      <c r="F92" s="173">
        <f t="shared" si="16"/>
        <v>704</v>
      </c>
      <c r="G92" s="173">
        <f t="shared" si="16"/>
        <v>16</v>
      </c>
      <c r="H92" s="173">
        <f t="shared" si="16"/>
        <v>25</v>
      </c>
      <c r="I92" s="173">
        <f t="shared" si="16"/>
        <v>73</v>
      </c>
      <c r="J92" s="173">
        <f t="shared" si="16"/>
        <v>7314404</v>
      </c>
      <c r="K92" s="173">
        <f t="shared" si="16"/>
        <v>7317592</v>
      </c>
    </row>
    <row r="93" spans="1:11" s="172" customFormat="1" ht="12.75">
      <c r="A93" s="174" t="s">
        <v>281</v>
      </c>
      <c r="B93" s="176">
        <v>269</v>
      </c>
      <c r="C93" s="176">
        <v>275</v>
      </c>
      <c r="D93" s="176">
        <v>455</v>
      </c>
      <c r="E93" s="176">
        <v>15</v>
      </c>
      <c r="F93" s="176">
        <v>222</v>
      </c>
      <c r="G93" s="176">
        <v>16</v>
      </c>
      <c r="H93" s="176">
        <v>24</v>
      </c>
      <c r="I93" s="176">
        <v>73</v>
      </c>
      <c r="J93" s="176">
        <v>245</v>
      </c>
      <c r="K93" s="184">
        <f>SUM(B93:J93)</f>
        <v>1594</v>
      </c>
    </row>
    <row r="94" spans="1:11" s="172" customFormat="1" ht="12.75">
      <c r="A94" s="174" t="s">
        <v>282</v>
      </c>
      <c r="B94" s="176">
        <v>606</v>
      </c>
      <c r="C94" s="176">
        <v>153</v>
      </c>
      <c r="D94" s="176">
        <v>97</v>
      </c>
      <c r="E94" s="176">
        <v>500</v>
      </c>
      <c r="F94" s="176">
        <v>482</v>
      </c>
      <c r="G94" s="176">
        <v>0</v>
      </c>
      <c r="H94" s="176">
        <v>1</v>
      </c>
      <c r="I94" s="176">
        <v>0</v>
      </c>
      <c r="J94" s="176">
        <v>7312756</v>
      </c>
      <c r="K94" s="184">
        <f>SUM(B94:J94)</f>
        <v>7314595</v>
      </c>
    </row>
    <row r="95" spans="1:11" s="172" customFormat="1" ht="12.75">
      <c r="A95" s="174" t="s">
        <v>283</v>
      </c>
      <c r="B95" s="176">
        <v>0</v>
      </c>
      <c r="C95" s="176">
        <v>0</v>
      </c>
      <c r="D95" s="176">
        <v>0</v>
      </c>
      <c r="E95" s="176">
        <v>0</v>
      </c>
      <c r="F95" s="176">
        <v>0</v>
      </c>
      <c r="G95" s="176">
        <v>0</v>
      </c>
      <c r="H95" s="176">
        <v>0</v>
      </c>
      <c r="I95" s="176">
        <v>0</v>
      </c>
      <c r="J95" s="176">
        <v>0</v>
      </c>
      <c r="K95" s="184">
        <f>SUM(B95:J95)</f>
        <v>0</v>
      </c>
    </row>
    <row r="96" spans="1:11" s="172" customFormat="1" ht="12.75">
      <c r="A96" s="174" t="s">
        <v>284</v>
      </c>
      <c r="B96" s="176">
        <v>0</v>
      </c>
      <c r="C96" s="176">
        <v>0</v>
      </c>
      <c r="D96" s="176"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76">
        <v>1403</v>
      </c>
      <c r="K96" s="184">
        <f>SUM(B96:J96)</f>
        <v>1403</v>
      </c>
    </row>
    <row r="97" spans="1:11" s="172" customFormat="1" ht="13.5">
      <c r="A97" s="170" t="s">
        <v>285</v>
      </c>
      <c r="B97" s="173">
        <f aca="true" t="shared" si="17" ref="B97:K97">SUM(B98:B100)</f>
        <v>65432</v>
      </c>
      <c r="C97" s="173">
        <f t="shared" si="17"/>
        <v>11642</v>
      </c>
      <c r="D97" s="173">
        <f t="shared" si="17"/>
        <v>19880</v>
      </c>
      <c r="E97" s="173">
        <f t="shared" si="17"/>
        <v>3161</v>
      </c>
      <c r="F97" s="173">
        <f t="shared" si="17"/>
        <v>941</v>
      </c>
      <c r="G97" s="173">
        <f t="shared" si="17"/>
        <v>734</v>
      </c>
      <c r="H97" s="173">
        <f t="shared" si="17"/>
        <v>681</v>
      </c>
      <c r="I97" s="173">
        <f t="shared" si="17"/>
        <v>752</v>
      </c>
      <c r="J97" s="173">
        <f t="shared" si="17"/>
        <v>142316</v>
      </c>
      <c r="K97" s="173">
        <f t="shared" si="17"/>
        <v>245539</v>
      </c>
    </row>
    <row r="98" spans="1:11" s="172" customFormat="1" ht="12.75">
      <c r="A98" s="174" t="s">
        <v>286</v>
      </c>
      <c r="B98" s="176">
        <v>8323</v>
      </c>
      <c r="C98" s="176">
        <v>0</v>
      </c>
      <c r="D98" s="176">
        <v>5833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111017</v>
      </c>
      <c r="K98" s="184">
        <f>SUM(B98:J98)</f>
        <v>125173</v>
      </c>
    </row>
    <row r="99" spans="1:11" s="172" customFormat="1" ht="12.75">
      <c r="A99" s="174" t="s">
        <v>287</v>
      </c>
      <c r="B99" s="176">
        <v>57109</v>
      </c>
      <c r="C99" s="176">
        <v>11642</v>
      </c>
      <c r="D99" s="176">
        <v>13047</v>
      </c>
      <c r="E99" s="176">
        <v>3161</v>
      </c>
      <c r="F99" s="176">
        <v>941</v>
      </c>
      <c r="G99" s="176">
        <v>734</v>
      </c>
      <c r="H99" s="176">
        <v>681</v>
      </c>
      <c r="I99" s="176">
        <v>752</v>
      </c>
      <c r="J99" s="176">
        <v>31299</v>
      </c>
      <c r="K99" s="184">
        <f>SUM(B99:J99)</f>
        <v>119366</v>
      </c>
    </row>
    <row r="100" spans="1:11" s="172" customFormat="1" ht="12.75">
      <c r="A100" s="174" t="s">
        <v>288</v>
      </c>
      <c r="B100" s="176">
        <v>0</v>
      </c>
      <c r="C100" s="176">
        <v>0</v>
      </c>
      <c r="D100" s="176">
        <v>1000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84">
        <f>SUM(B100:J100)</f>
        <v>1000</v>
      </c>
    </row>
    <row r="101" spans="1:11" s="172" customFormat="1" ht="12.75">
      <c r="A101" s="174"/>
      <c r="B101" s="176"/>
      <c r="C101" s="176"/>
      <c r="D101" s="176"/>
      <c r="E101" s="176"/>
      <c r="F101" s="176"/>
      <c r="G101" s="176"/>
      <c r="H101" s="176"/>
      <c r="I101" s="176"/>
      <c r="J101" s="176"/>
      <c r="K101" s="184"/>
    </row>
    <row r="102" spans="1:11" s="165" customFormat="1" ht="13.5">
      <c r="A102" s="170" t="s">
        <v>289</v>
      </c>
      <c r="B102" s="173">
        <f aca="true" t="shared" si="18" ref="B102:K102">B83+B84+B89+B92+B97</f>
        <v>94178</v>
      </c>
      <c r="C102" s="173">
        <f t="shared" si="18"/>
        <v>13600</v>
      </c>
      <c r="D102" s="173">
        <f t="shared" si="18"/>
        <v>21892</v>
      </c>
      <c r="E102" s="173">
        <f t="shared" si="18"/>
        <v>3888</v>
      </c>
      <c r="F102" s="173">
        <f t="shared" si="18"/>
        <v>1645</v>
      </c>
      <c r="G102" s="173">
        <f t="shared" si="18"/>
        <v>750</v>
      </c>
      <c r="H102" s="173">
        <f t="shared" si="18"/>
        <v>706</v>
      </c>
      <c r="I102" s="173">
        <f t="shared" si="18"/>
        <v>860</v>
      </c>
      <c r="J102" s="173">
        <f t="shared" si="18"/>
        <v>8217843</v>
      </c>
      <c r="K102" s="173">
        <f t="shared" si="18"/>
        <v>8355362</v>
      </c>
    </row>
    <row r="103" spans="1:11" s="165" customFormat="1" ht="13.5">
      <c r="A103" s="170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1:11" s="165" customFormat="1" ht="12.75">
      <c r="A104" s="201" t="s">
        <v>290</v>
      </c>
      <c r="B104" s="193">
        <f aca="true" t="shared" si="19" ref="B104:K104">B80+B102</f>
        <v>6299551</v>
      </c>
      <c r="C104" s="193">
        <f t="shared" si="19"/>
        <v>494989</v>
      </c>
      <c r="D104" s="193">
        <f t="shared" si="19"/>
        <v>1216071</v>
      </c>
      <c r="E104" s="193">
        <f t="shared" si="19"/>
        <v>385215</v>
      </c>
      <c r="F104" s="193">
        <f t="shared" si="19"/>
        <v>109474</v>
      </c>
      <c r="G104" s="193">
        <f t="shared" si="19"/>
        <v>116851</v>
      </c>
      <c r="H104" s="193">
        <f t="shared" si="19"/>
        <v>29402</v>
      </c>
      <c r="I104" s="193">
        <f t="shared" si="19"/>
        <v>131628</v>
      </c>
      <c r="J104" s="193">
        <f t="shared" si="19"/>
        <v>75088424.554</v>
      </c>
      <c r="K104" s="193">
        <f t="shared" si="19"/>
        <v>83871605.554</v>
      </c>
    </row>
    <row r="105" spans="1:11" s="165" customFormat="1" ht="12.75">
      <c r="A105" s="201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</row>
    <row r="106" spans="1:11" s="165" customFormat="1" ht="12.75">
      <c r="A106" s="201" t="s">
        <v>291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</row>
    <row r="107" spans="1:11" s="165" customFormat="1" ht="13.5">
      <c r="A107" s="170" t="s">
        <v>292</v>
      </c>
      <c r="B107" s="193">
        <v>6070291</v>
      </c>
      <c r="C107" s="193">
        <v>480446</v>
      </c>
      <c r="D107" s="193">
        <v>1170883</v>
      </c>
      <c r="E107" s="193">
        <v>380181</v>
      </c>
      <c r="F107" s="193">
        <v>105181</v>
      </c>
      <c r="G107" s="193">
        <v>115614</v>
      </c>
      <c r="H107" s="193">
        <v>28319</v>
      </c>
      <c r="I107" s="193">
        <v>130762</v>
      </c>
      <c r="J107" s="193">
        <v>63166540</v>
      </c>
      <c r="K107" s="193">
        <f>SUM(B107:J107)</f>
        <v>71648217</v>
      </c>
    </row>
    <row r="108" spans="1:11" s="165" customFormat="1" ht="13.5">
      <c r="A108" s="170" t="s">
        <v>293</v>
      </c>
      <c r="B108" s="193">
        <v>59235</v>
      </c>
      <c r="C108" s="193">
        <v>11244</v>
      </c>
      <c r="D108" s="193">
        <v>20424</v>
      </c>
      <c r="E108" s="193">
        <v>3233</v>
      </c>
      <c r="F108" s="193">
        <v>1163</v>
      </c>
      <c r="G108" s="193">
        <v>750</v>
      </c>
      <c r="H108" s="193">
        <v>706</v>
      </c>
      <c r="I108" s="193">
        <v>825</v>
      </c>
      <c r="J108" s="193">
        <v>7154497</v>
      </c>
      <c r="K108" s="193">
        <f>SUM(B108:J108)</f>
        <v>7252077</v>
      </c>
    </row>
    <row r="109" spans="1:11" s="165" customFormat="1" ht="13.5">
      <c r="A109" s="170" t="s">
        <v>294</v>
      </c>
      <c r="B109" s="193">
        <v>0</v>
      </c>
      <c r="C109" s="193">
        <v>479</v>
      </c>
      <c r="D109" s="193">
        <v>0</v>
      </c>
      <c r="E109" s="193">
        <v>0</v>
      </c>
      <c r="F109" s="193">
        <v>0</v>
      </c>
      <c r="G109" s="193">
        <v>0</v>
      </c>
      <c r="H109" s="193">
        <v>0</v>
      </c>
      <c r="I109" s="193">
        <v>0</v>
      </c>
      <c r="J109" s="193">
        <v>0</v>
      </c>
      <c r="K109" s="193">
        <f>SUM(B109:J109)</f>
        <v>479</v>
      </c>
    </row>
    <row r="110" spans="1:11" s="165" customFormat="1" ht="12.75">
      <c r="A110" s="201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</row>
    <row r="111" spans="1:11" s="165" customFormat="1" ht="12.75">
      <c r="A111" s="201" t="s">
        <v>295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</row>
    <row r="112" spans="1:11" s="165" customFormat="1" ht="13.5">
      <c r="A112" s="170" t="s">
        <v>296</v>
      </c>
      <c r="B112" s="173">
        <f aca="true" t="shared" si="20" ref="B112:K112">B113+B114+B115</f>
        <v>576</v>
      </c>
      <c r="C112" s="173">
        <f t="shared" si="20"/>
        <v>0</v>
      </c>
      <c r="D112" s="173">
        <f t="shared" si="20"/>
        <v>0</v>
      </c>
      <c r="E112" s="173">
        <f t="shared" si="20"/>
        <v>0</v>
      </c>
      <c r="F112" s="173">
        <f t="shared" si="20"/>
        <v>0</v>
      </c>
      <c r="G112" s="173">
        <f t="shared" si="20"/>
        <v>0</v>
      </c>
      <c r="H112" s="173">
        <f t="shared" si="20"/>
        <v>0</v>
      </c>
      <c r="I112" s="173">
        <f t="shared" si="20"/>
        <v>0</v>
      </c>
      <c r="J112" s="173">
        <f t="shared" si="20"/>
        <v>1559424</v>
      </c>
      <c r="K112" s="173">
        <f t="shared" si="20"/>
        <v>1560000</v>
      </c>
    </row>
    <row r="113" spans="1:11" s="172" customFormat="1" ht="12.75">
      <c r="A113" s="174" t="s">
        <v>297</v>
      </c>
      <c r="B113" s="176">
        <v>0</v>
      </c>
      <c r="C113" s="176">
        <v>0</v>
      </c>
      <c r="D113" s="176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f>SUM(B113:J113)</f>
        <v>0</v>
      </c>
    </row>
    <row r="114" spans="1:11" s="172" customFormat="1" ht="12.75">
      <c r="A114" s="174" t="s">
        <v>298</v>
      </c>
      <c r="B114" s="176">
        <v>0</v>
      </c>
      <c r="C114" s="176">
        <v>0</v>
      </c>
      <c r="D114" s="176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1559424</v>
      </c>
      <c r="K114" s="176">
        <f>SUM(B114:J114)</f>
        <v>1559424</v>
      </c>
    </row>
    <row r="115" spans="1:11" s="172" customFormat="1" ht="12.75">
      <c r="A115" s="174" t="s">
        <v>299</v>
      </c>
      <c r="B115" s="176">
        <v>576</v>
      </c>
      <c r="C115" s="176">
        <v>0</v>
      </c>
      <c r="D115" s="176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f>SUM(B115:J115)</f>
        <v>576</v>
      </c>
    </row>
    <row r="116" spans="1:11" s="172" customFormat="1" ht="13.5">
      <c r="A116" s="170" t="s">
        <v>300</v>
      </c>
      <c r="B116" s="173">
        <f aca="true" t="shared" si="21" ref="B116:K116">B117+B118+B119</f>
        <v>162377</v>
      </c>
      <c r="C116" s="173">
        <f t="shared" si="21"/>
        <v>2473</v>
      </c>
      <c r="D116" s="173">
        <f t="shared" si="21"/>
        <v>24756</v>
      </c>
      <c r="E116" s="173">
        <f t="shared" si="21"/>
        <v>1358</v>
      </c>
      <c r="F116" s="173">
        <f t="shared" si="21"/>
        <v>2648</v>
      </c>
      <c r="G116" s="173">
        <f t="shared" si="21"/>
        <v>487</v>
      </c>
      <c r="H116" s="173">
        <f t="shared" si="21"/>
        <v>377</v>
      </c>
      <c r="I116" s="173">
        <f t="shared" si="21"/>
        <v>41</v>
      </c>
      <c r="J116" s="173">
        <f t="shared" si="21"/>
        <v>2905741</v>
      </c>
      <c r="K116" s="173">
        <f t="shared" si="21"/>
        <v>3100258</v>
      </c>
    </row>
    <row r="117" spans="1:11" s="172" customFormat="1" ht="12.75">
      <c r="A117" s="174" t="s">
        <v>301</v>
      </c>
      <c r="B117" s="176">
        <v>0</v>
      </c>
      <c r="C117" s="176">
        <v>0</v>
      </c>
      <c r="D117" s="176">
        <v>0</v>
      </c>
      <c r="E117" s="176">
        <v>0</v>
      </c>
      <c r="F117" s="176">
        <v>0</v>
      </c>
      <c r="G117" s="176">
        <v>0</v>
      </c>
      <c r="H117" s="176">
        <v>0</v>
      </c>
      <c r="I117" s="176">
        <v>0</v>
      </c>
      <c r="J117" s="176">
        <v>765165</v>
      </c>
      <c r="K117" s="176">
        <f>SUM(B117:J117)</f>
        <v>765165</v>
      </c>
    </row>
    <row r="118" spans="1:11" s="172" customFormat="1" ht="12.75">
      <c r="A118" s="174" t="s">
        <v>302</v>
      </c>
      <c r="B118" s="176">
        <v>162377</v>
      </c>
      <c r="C118" s="176">
        <v>2473</v>
      </c>
      <c r="D118" s="176">
        <v>24756</v>
      </c>
      <c r="E118" s="176">
        <v>1358</v>
      </c>
      <c r="F118" s="176">
        <v>2648</v>
      </c>
      <c r="G118" s="176">
        <v>487</v>
      </c>
      <c r="H118" s="176">
        <v>377</v>
      </c>
      <c r="I118" s="176">
        <v>41</v>
      </c>
      <c r="J118" s="176">
        <v>279493</v>
      </c>
      <c r="K118" s="176">
        <f>SUM(B118:J118)</f>
        <v>474010</v>
      </c>
    </row>
    <row r="119" spans="1:11" s="172" customFormat="1" ht="12.75">
      <c r="A119" s="174" t="s">
        <v>303</v>
      </c>
      <c r="B119" s="176">
        <v>0</v>
      </c>
      <c r="C119" s="176">
        <v>0</v>
      </c>
      <c r="D119" s="176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1861083</v>
      </c>
      <c r="K119" s="176">
        <f>SUM(B119:J119)</f>
        <v>1861083</v>
      </c>
    </row>
    <row r="120" spans="1:11" s="172" customFormat="1" ht="13.5">
      <c r="A120" s="170" t="s">
        <v>304</v>
      </c>
      <c r="B120" s="173">
        <f aca="true" t="shared" si="22" ref="B120:K120">SUM(B121:B124)</f>
        <v>7072</v>
      </c>
      <c r="C120" s="173">
        <f t="shared" si="22"/>
        <v>347</v>
      </c>
      <c r="D120" s="173">
        <f t="shared" si="22"/>
        <v>8</v>
      </c>
      <c r="E120" s="173">
        <f t="shared" si="22"/>
        <v>443</v>
      </c>
      <c r="F120" s="173">
        <f t="shared" si="22"/>
        <v>482</v>
      </c>
      <c r="G120" s="173">
        <f t="shared" si="22"/>
        <v>0</v>
      </c>
      <c r="H120" s="173">
        <f t="shared" si="22"/>
        <v>0</v>
      </c>
      <c r="I120" s="173">
        <f t="shared" si="22"/>
        <v>0</v>
      </c>
      <c r="J120" s="173">
        <f t="shared" si="22"/>
        <v>302223</v>
      </c>
      <c r="K120" s="173">
        <f t="shared" si="22"/>
        <v>310575</v>
      </c>
    </row>
    <row r="121" spans="1:11" s="172" customFormat="1" ht="12.75">
      <c r="A121" s="174" t="s">
        <v>305</v>
      </c>
      <c r="B121" s="176">
        <v>0</v>
      </c>
      <c r="C121" s="176">
        <v>0</v>
      </c>
      <c r="D121" s="176">
        <v>8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62429</v>
      </c>
      <c r="K121" s="176">
        <f>SUM(B121:J121)</f>
        <v>62437</v>
      </c>
    </row>
    <row r="122" spans="1:11" s="172" customFormat="1" ht="12.75">
      <c r="A122" s="174" t="s">
        <v>306</v>
      </c>
      <c r="B122" s="176">
        <v>7072</v>
      </c>
      <c r="C122" s="176">
        <v>347</v>
      </c>
      <c r="D122" s="176">
        <v>0</v>
      </c>
      <c r="E122" s="176">
        <v>443</v>
      </c>
      <c r="F122" s="176">
        <v>482</v>
      </c>
      <c r="G122" s="176">
        <v>0</v>
      </c>
      <c r="H122" s="176">
        <v>0</v>
      </c>
      <c r="I122" s="176">
        <v>0</v>
      </c>
      <c r="J122" s="176">
        <v>238391</v>
      </c>
      <c r="K122" s="176">
        <f>SUM(B122:J122)</f>
        <v>246735</v>
      </c>
    </row>
    <row r="123" spans="1:11" s="172" customFormat="1" ht="12.75">
      <c r="A123" s="174" t="s">
        <v>307</v>
      </c>
      <c r="B123" s="176">
        <v>0</v>
      </c>
      <c r="C123" s="176">
        <v>0</v>
      </c>
      <c r="D123" s="176">
        <v>0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f>SUM(B123:J123)</f>
        <v>0</v>
      </c>
    </row>
    <row r="124" spans="1:11" s="172" customFormat="1" ht="12.75">
      <c r="A124" s="174" t="s">
        <v>308</v>
      </c>
      <c r="B124" s="176">
        <v>0</v>
      </c>
      <c r="C124" s="176">
        <v>0</v>
      </c>
      <c r="D124" s="176">
        <v>0</v>
      </c>
      <c r="E124" s="176">
        <v>0</v>
      </c>
      <c r="F124" s="176">
        <v>0</v>
      </c>
      <c r="G124" s="176">
        <v>0</v>
      </c>
      <c r="H124" s="176">
        <v>0</v>
      </c>
      <c r="I124" s="176">
        <v>0</v>
      </c>
      <c r="J124" s="176">
        <v>1403</v>
      </c>
      <c r="K124" s="176">
        <f>SUM(B124:J124)</f>
        <v>1403</v>
      </c>
    </row>
    <row r="125" spans="1:11" ht="13.5">
      <c r="A125" s="170" t="s">
        <v>309</v>
      </c>
      <c r="B125" s="173">
        <f aca="true" t="shared" si="23" ref="B125:K125">B112+B116+B120</f>
        <v>170025</v>
      </c>
      <c r="C125" s="173">
        <f t="shared" si="23"/>
        <v>2820</v>
      </c>
      <c r="D125" s="173">
        <f t="shared" si="23"/>
        <v>24764</v>
      </c>
      <c r="E125" s="173">
        <f t="shared" si="23"/>
        <v>1801</v>
      </c>
      <c r="F125" s="173">
        <f t="shared" si="23"/>
        <v>3130</v>
      </c>
      <c r="G125" s="173">
        <f t="shared" si="23"/>
        <v>487</v>
      </c>
      <c r="H125" s="173">
        <f t="shared" si="23"/>
        <v>377</v>
      </c>
      <c r="I125" s="173">
        <f t="shared" si="23"/>
        <v>41</v>
      </c>
      <c r="J125" s="173">
        <f t="shared" si="23"/>
        <v>4767388</v>
      </c>
      <c r="K125" s="173">
        <f t="shared" si="23"/>
        <v>4970833</v>
      </c>
    </row>
    <row r="126" spans="1:11" ht="13.5">
      <c r="A126" s="170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</row>
    <row r="127" spans="1:11" ht="12.75">
      <c r="A127" s="201" t="s">
        <v>310</v>
      </c>
      <c r="B127" s="193">
        <f aca="true" t="shared" si="24" ref="B127:K127">B107+B108+B109+B125</f>
        <v>6299551</v>
      </c>
      <c r="C127" s="193">
        <f t="shared" si="24"/>
        <v>494989</v>
      </c>
      <c r="D127" s="193">
        <f t="shared" si="24"/>
        <v>1216071</v>
      </c>
      <c r="E127" s="193">
        <f t="shared" si="24"/>
        <v>385215</v>
      </c>
      <c r="F127" s="193">
        <f t="shared" si="24"/>
        <v>109474</v>
      </c>
      <c r="G127" s="193">
        <f t="shared" si="24"/>
        <v>116851</v>
      </c>
      <c r="H127" s="193">
        <f t="shared" si="24"/>
        <v>29402</v>
      </c>
      <c r="I127" s="193">
        <f t="shared" si="24"/>
        <v>131628</v>
      </c>
      <c r="J127" s="193">
        <f t="shared" si="24"/>
        <v>75088425</v>
      </c>
      <c r="K127" s="193">
        <f t="shared" si="24"/>
        <v>83871606</v>
      </c>
    </row>
    <row r="128" spans="1:11" ht="12.75">
      <c r="A128" s="201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</row>
    <row r="129" spans="1:11" s="165" customFormat="1" ht="12.75">
      <c r="A129" s="192" t="s">
        <v>311</v>
      </c>
      <c r="B129" s="193">
        <f aca="true" t="shared" si="25" ref="B129:K129">B127-B125</f>
        <v>6129526</v>
      </c>
      <c r="C129" s="193">
        <f t="shared" si="25"/>
        <v>492169</v>
      </c>
      <c r="D129" s="193">
        <f t="shared" si="25"/>
        <v>1191307</v>
      </c>
      <c r="E129" s="193">
        <f t="shared" si="25"/>
        <v>383414</v>
      </c>
      <c r="F129" s="193">
        <f t="shared" si="25"/>
        <v>106344</v>
      </c>
      <c r="G129" s="193">
        <f t="shared" si="25"/>
        <v>116364</v>
      </c>
      <c r="H129" s="193">
        <f t="shared" si="25"/>
        <v>29025</v>
      </c>
      <c r="I129" s="193">
        <f t="shared" si="25"/>
        <v>131587</v>
      </c>
      <c r="J129" s="193">
        <f t="shared" si="25"/>
        <v>70321037</v>
      </c>
      <c r="K129" s="193">
        <f t="shared" si="25"/>
        <v>78900773</v>
      </c>
    </row>
    <row r="130" spans="1:11" s="165" customFormat="1" ht="12.75">
      <c r="A130" s="192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</row>
    <row r="131" spans="1:11" ht="12.75">
      <c r="A131" s="201" t="s">
        <v>312</v>
      </c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</row>
    <row r="132" spans="1:11" ht="12.75">
      <c r="A132" s="177" t="s">
        <v>247</v>
      </c>
      <c r="B132" s="202">
        <v>11835</v>
      </c>
      <c r="C132" s="202">
        <v>906</v>
      </c>
      <c r="D132" s="202">
        <v>8665</v>
      </c>
      <c r="E132" s="202">
        <v>170</v>
      </c>
      <c r="F132" s="202">
        <v>464</v>
      </c>
      <c r="G132" s="202">
        <v>36</v>
      </c>
      <c r="H132" s="202">
        <v>119</v>
      </c>
      <c r="I132" s="202">
        <v>0</v>
      </c>
      <c r="J132" s="202">
        <v>50696</v>
      </c>
      <c r="K132" s="202">
        <f>SUM(B132:J132)</f>
        <v>72891</v>
      </c>
    </row>
    <row r="133" spans="1:11" ht="12.75">
      <c r="A133" s="203" t="s">
        <v>313</v>
      </c>
      <c r="B133" s="202">
        <v>9309</v>
      </c>
      <c r="C133" s="202">
        <v>0</v>
      </c>
      <c r="D133" s="202">
        <v>215</v>
      </c>
      <c r="E133" s="202">
        <v>0</v>
      </c>
      <c r="F133" s="202">
        <v>0</v>
      </c>
      <c r="G133" s="202">
        <v>0</v>
      </c>
      <c r="H133" s="202">
        <v>0</v>
      </c>
      <c r="I133" s="202">
        <v>0</v>
      </c>
      <c r="J133" s="202">
        <v>0</v>
      </c>
      <c r="K133" s="202">
        <f>SUM(B133:J133)</f>
        <v>9524</v>
      </c>
    </row>
    <row r="134" spans="1:11" ht="12.75">
      <c r="A134" s="203" t="s">
        <v>250</v>
      </c>
      <c r="B134" s="202">
        <v>160865</v>
      </c>
      <c r="C134" s="202">
        <v>27700</v>
      </c>
      <c r="D134" s="202">
        <v>122124</v>
      </c>
      <c r="E134" s="202">
        <v>13793</v>
      </c>
      <c r="F134" s="202">
        <v>6468</v>
      </c>
      <c r="G134" s="202">
        <v>9260</v>
      </c>
      <c r="H134" s="202">
        <v>3012</v>
      </c>
      <c r="I134" s="202">
        <v>6789</v>
      </c>
      <c r="J134" s="202">
        <v>123399</v>
      </c>
      <c r="K134" s="202">
        <f>SUM(B134:J134)</f>
        <v>473410</v>
      </c>
    </row>
    <row r="135" spans="1:11" ht="12.75">
      <c r="A135" s="203" t="s">
        <v>253</v>
      </c>
      <c r="B135" s="202">
        <v>59661</v>
      </c>
      <c r="C135" s="202">
        <v>984</v>
      </c>
      <c r="D135" s="202">
        <v>18879</v>
      </c>
      <c r="E135" s="202">
        <v>0</v>
      </c>
      <c r="F135" s="202">
        <v>0</v>
      </c>
      <c r="G135" s="202">
        <v>0</v>
      </c>
      <c r="H135" s="202">
        <v>0</v>
      </c>
      <c r="I135" s="202">
        <v>0</v>
      </c>
      <c r="J135" s="202">
        <v>6875</v>
      </c>
      <c r="K135" s="202">
        <f>SUM(B135:J135)</f>
        <v>86399</v>
      </c>
    </row>
    <row r="136" spans="1:11" ht="12.75">
      <c r="A136" s="201" t="s">
        <v>314</v>
      </c>
      <c r="B136" s="204">
        <f aca="true" t="shared" si="26" ref="B136:K136">SUM(B132:B135)</f>
        <v>241670</v>
      </c>
      <c r="C136" s="204">
        <f t="shared" si="26"/>
        <v>29590</v>
      </c>
      <c r="D136" s="204">
        <f t="shared" si="26"/>
        <v>149883</v>
      </c>
      <c r="E136" s="204">
        <f t="shared" si="26"/>
        <v>13963</v>
      </c>
      <c r="F136" s="204">
        <f t="shared" si="26"/>
        <v>6932</v>
      </c>
      <c r="G136" s="204">
        <f t="shared" si="26"/>
        <v>9296</v>
      </c>
      <c r="H136" s="204">
        <f t="shared" si="26"/>
        <v>3131</v>
      </c>
      <c r="I136" s="204">
        <f t="shared" si="26"/>
        <v>6789</v>
      </c>
      <c r="J136" s="204">
        <f t="shared" si="26"/>
        <v>180970</v>
      </c>
      <c r="K136" s="204">
        <f t="shared" si="26"/>
        <v>642224</v>
      </c>
    </row>
    <row r="162" spans="1:4" ht="12.75">
      <c r="A162" s="179"/>
      <c r="B162" s="179"/>
      <c r="C162" s="179"/>
      <c r="D162" s="179"/>
    </row>
    <row r="163" spans="1:5" ht="12.75">
      <c r="A163" s="179"/>
      <c r="B163" s="179"/>
      <c r="C163" s="179"/>
      <c r="E163" s="180"/>
    </row>
    <row r="164" spans="1:5" ht="12.75">
      <c r="A164" s="179"/>
      <c r="B164" s="179"/>
      <c r="C164" s="179"/>
      <c r="E164" s="180"/>
    </row>
    <row r="165" spans="1:5" ht="12.75">
      <c r="A165" s="179"/>
      <c r="B165" s="179"/>
      <c r="C165" s="179"/>
      <c r="E165" s="180"/>
    </row>
    <row r="166" spans="1:5" ht="12.75">
      <c r="A166" s="179"/>
      <c r="B166" s="179"/>
      <c r="C166" s="179"/>
      <c r="E166" s="180"/>
    </row>
    <row r="167" spans="1:5" ht="12.75">
      <c r="A167" s="179"/>
      <c r="B167" s="179"/>
      <c r="C167" s="179"/>
      <c r="E167" s="205"/>
    </row>
    <row r="169" ht="12.75">
      <c r="A169" s="179"/>
    </row>
    <row r="170" ht="12.75">
      <c r="E170" s="206"/>
    </row>
    <row r="171" ht="12.75">
      <c r="E171" s="207"/>
    </row>
    <row r="172" spans="1:5" ht="12.75">
      <c r="A172" s="179"/>
      <c r="E172" s="207"/>
    </row>
    <row r="173" spans="1:5" ht="12.75">
      <c r="A173" s="179"/>
      <c r="E173" s="207"/>
    </row>
    <row r="174" spans="1:5" ht="12.75">
      <c r="A174" s="179"/>
      <c r="E174" s="207"/>
    </row>
    <row r="175" spans="1:5" ht="12.75">
      <c r="A175" s="179"/>
      <c r="E175" s="207"/>
    </row>
    <row r="176" spans="1:5" ht="12.75">
      <c r="A176" s="179"/>
      <c r="E176" s="207"/>
    </row>
    <row r="177" ht="12.75">
      <c r="E177" s="207"/>
    </row>
    <row r="178" ht="12.75">
      <c r="E178" s="207"/>
    </row>
    <row r="179" ht="12.75">
      <c r="E179" s="206"/>
    </row>
    <row r="180" ht="12.75">
      <c r="E180" s="207"/>
    </row>
    <row r="181" spans="1:5" ht="12.75">
      <c r="A181" s="179"/>
      <c r="E181" s="207"/>
    </row>
    <row r="182" spans="1:5" ht="12.75">
      <c r="A182" s="208"/>
      <c r="E182" s="207"/>
    </row>
    <row r="183" spans="1:5" ht="12.75">
      <c r="A183" s="179"/>
      <c r="E183" s="207"/>
    </row>
    <row r="184" ht="12.75">
      <c r="E184" s="207"/>
    </row>
    <row r="185" ht="12.75">
      <c r="E185" s="207"/>
    </row>
    <row r="186" ht="12.75">
      <c r="E186" s="207"/>
    </row>
    <row r="187" ht="12.75">
      <c r="E187" s="207"/>
    </row>
    <row r="188" ht="12.75">
      <c r="E188" s="207"/>
    </row>
    <row r="189" ht="12.75">
      <c r="E189" s="206"/>
    </row>
    <row r="191" spans="1:5" ht="12.75">
      <c r="A191" s="179"/>
      <c r="E191" s="207"/>
    </row>
    <row r="192" ht="12.75">
      <c r="E192" s="207"/>
    </row>
    <row r="193" ht="12.75">
      <c r="E193" s="207"/>
    </row>
    <row r="194" ht="12.75">
      <c r="E194" s="206"/>
    </row>
    <row r="196" ht="12.75">
      <c r="E196" s="207"/>
    </row>
    <row r="197" ht="12.75">
      <c r="E197" s="207"/>
    </row>
    <row r="198" ht="12.75">
      <c r="E198" s="207"/>
    </row>
    <row r="199" ht="12.75">
      <c r="E199" s="207"/>
    </row>
    <row r="200" ht="12.75">
      <c r="E200" s="207"/>
    </row>
    <row r="201" ht="12.75">
      <c r="E201" s="207"/>
    </row>
  </sheetData>
  <mergeCells count="3">
    <mergeCell ref="A4:K4"/>
    <mergeCell ref="A8:A9"/>
    <mergeCell ref="K8:K9"/>
  </mergeCells>
  <printOptions/>
  <pageMargins left="0.3937007874015748" right="0.3937007874015748" top="0.9055118110236221" bottom="0.9448818897637796" header="0.5118110236220472" footer="0.5118110236220472"/>
  <pageSetup horizontalDpi="600" verticalDpi="600" orientation="landscape" paperSize="9" r:id="rId3"/>
  <headerFooter alignWithMargins="0">
    <oddHeader>&amp;C&amp;"Times New Roman,Normál"&amp;P&amp;R&amp;"Times New Roman,Normál"4.  számú táblázat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C32"/>
  <sheetViews>
    <sheetView workbookViewId="0" topLeftCell="A1">
      <selection activeCell="A5" sqref="A5:C5"/>
    </sheetView>
  </sheetViews>
  <sheetFormatPr defaultColWidth="9.140625" defaultRowHeight="12.75"/>
  <cols>
    <col min="1" max="1" width="6.28125" style="209" customWidth="1"/>
    <col min="2" max="2" width="71.140625" style="209" customWidth="1"/>
    <col min="3" max="16384" width="9.140625" style="209" customWidth="1"/>
  </cols>
  <sheetData>
    <row r="4" spans="1:3" ht="15.75">
      <c r="A4" s="245" t="s">
        <v>428</v>
      </c>
      <c r="B4" s="245"/>
      <c r="C4" s="245"/>
    </row>
    <row r="5" spans="1:3" ht="15.75">
      <c r="A5" s="245" t="s">
        <v>506</v>
      </c>
      <c r="B5" s="245"/>
      <c r="C5" s="245"/>
    </row>
    <row r="8" ht="12.75">
      <c r="C8" s="223" t="s">
        <v>0</v>
      </c>
    </row>
    <row r="9" spans="1:3" s="224" customFormat="1" ht="30" customHeight="1">
      <c r="A9" s="217" t="s">
        <v>140</v>
      </c>
      <c r="B9" s="216" t="s">
        <v>39</v>
      </c>
      <c r="C9" s="217" t="s">
        <v>460</v>
      </c>
    </row>
    <row r="10" spans="1:3" s="224" customFormat="1" ht="24.75" customHeight="1">
      <c r="A10" s="225" t="s">
        <v>51</v>
      </c>
      <c r="B10" s="226" t="s">
        <v>493</v>
      </c>
      <c r="C10" s="227">
        <v>3626</v>
      </c>
    </row>
    <row r="11" spans="1:3" s="224" customFormat="1" ht="24.75" customHeight="1">
      <c r="A11" s="228" t="s">
        <v>53</v>
      </c>
      <c r="B11" s="229" t="s">
        <v>494</v>
      </c>
      <c r="C11" s="230">
        <v>0</v>
      </c>
    </row>
    <row r="12" spans="1:3" s="224" customFormat="1" ht="24.75" customHeight="1">
      <c r="A12" s="228" t="s">
        <v>55</v>
      </c>
      <c r="B12" s="229" t="s">
        <v>495</v>
      </c>
      <c r="C12" s="230">
        <v>94459</v>
      </c>
    </row>
    <row r="13" spans="1:3" s="224" customFormat="1" ht="24.75" customHeight="1">
      <c r="A13" s="228" t="s">
        <v>57</v>
      </c>
      <c r="B13" s="229" t="s">
        <v>496</v>
      </c>
      <c r="C13" s="230">
        <v>0</v>
      </c>
    </row>
    <row r="14" spans="1:3" s="224" customFormat="1" ht="24.75" customHeight="1">
      <c r="A14" s="228" t="s">
        <v>58</v>
      </c>
      <c r="B14" s="229" t="s">
        <v>497</v>
      </c>
      <c r="C14" s="230">
        <v>237256</v>
      </c>
    </row>
    <row r="15" spans="1:3" s="224" customFormat="1" ht="24.75" customHeight="1">
      <c r="A15" s="228" t="s">
        <v>60</v>
      </c>
      <c r="B15" s="229" t="s">
        <v>498</v>
      </c>
      <c r="C15" s="230">
        <v>0</v>
      </c>
    </row>
    <row r="16" spans="1:3" s="234" customFormat="1" ht="24.75" customHeight="1">
      <c r="A16" s="231" t="s">
        <v>62</v>
      </c>
      <c r="B16" s="232" t="s">
        <v>499</v>
      </c>
      <c r="C16" s="233">
        <f>SUM(C10:C15)</f>
        <v>335341</v>
      </c>
    </row>
    <row r="17" spans="1:3" s="210" customFormat="1" ht="24.75" customHeight="1">
      <c r="A17" s="218"/>
      <c r="B17" s="215"/>
      <c r="C17" s="219"/>
    </row>
    <row r="19" ht="15.75">
      <c r="A19" s="211" t="s">
        <v>500</v>
      </c>
    </row>
    <row r="20" ht="15.75">
      <c r="B20" s="211"/>
    </row>
    <row r="21" spans="1:2" ht="15.75">
      <c r="A21" s="223" t="s">
        <v>501</v>
      </c>
      <c r="B21" s="211" t="s">
        <v>510</v>
      </c>
    </row>
    <row r="22" spans="1:2" ht="15.75">
      <c r="A22" s="223"/>
      <c r="B22" s="211" t="s">
        <v>513</v>
      </c>
    </row>
    <row r="23" spans="1:2" ht="15.75">
      <c r="A23" s="223"/>
      <c r="B23" s="211"/>
    </row>
    <row r="24" spans="1:3" ht="13.5" customHeight="1">
      <c r="A24" s="223" t="s">
        <v>502</v>
      </c>
      <c r="B24" s="250" t="s">
        <v>504</v>
      </c>
      <c r="C24" s="251"/>
    </row>
    <row r="25" spans="2:3" ht="49.5" customHeight="1">
      <c r="B25" s="248" t="s">
        <v>503</v>
      </c>
      <c r="C25" s="249"/>
    </row>
    <row r="26" ht="13.5" customHeight="1">
      <c r="B26" s="213"/>
    </row>
    <row r="27" ht="16.5" customHeight="1">
      <c r="B27" s="214" t="s">
        <v>505</v>
      </c>
    </row>
    <row r="28" ht="18.75" customHeight="1">
      <c r="B28" s="211" t="s">
        <v>514</v>
      </c>
    </row>
    <row r="29" ht="13.5" customHeight="1">
      <c r="B29" s="211"/>
    </row>
    <row r="30" ht="19.5" customHeight="1">
      <c r="B30" s="212"/>
    </row>
    <row r="31" spans="1:3" ht="13.5" customHeight="1">
      <c r="A31" s="223" t="s">
        <v>511</v>
      </c>
      <c r="B31" s="246" t="s">
        <v>515</v>
      </c>
      <c r="C31" s="247"/>
    </row>
    <row r="32" spans="2:3" ht="34.5" customHeight="1">
      <c r="B32" s="247"/>
      <c r="C32" s="247"/>
    </row>
    <row r="33" ht="13.5" customHeight="1"/>
    <row r="34" ht="13.5" customHeight="1"/>
  </sheetData>
  <mergeCells count="5">
    <mergeCell ref="A4:C4"/>
    <mergeCell ref="A5:C5"/>
    <mergeCell ref="B31:C32"/>
    <mergeCell ref="B25:C25"/>
    <mergeCell ref="B24:C24"/>
  </mergeCells>
  <printOptions/>
  <pageMargins left="0.82677165354330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Roman,Normál"5. számú táblázat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G28"/>
  <sheetViews>
    <sheetView zoomScale="80" zoomScaleNormal="80" workbookViewId="0" topLeftCell="A13">
      <selection activeCell="B12" sqref="B12"/>
    </sheetView>
  </sheetViews>
  <sheetFormatPr defaultColWidth="9.140625" defaultRowHeight="12.75"/>
  <cols>
    <col min="1" max="1" width="4.57421875" style="4" customWidth="1"/>
    <col min="2" max="2" width="30.00390625" style="4" customWidth="1"/>
    <col min="3" max="3" width="32.140625" style="4" customWidth="1"/>
    <col min="4" max="7" width="8.00390625" style="4" customWidth="1"/>
    <col min="8" max="16384" width="9.140625" style="4" customWidth="1"/>
  </cols>
  <sheetData>
    <row r="5" spans="1:7" ht="15.75">
      <c r="A5" s="252" t="s">
        <v>42</v>
      </c>
      <c r="B5" s="252"/>
      <c r="C5" s="252"/>
      <c r="D5" s="252"/>
      <c r="E5" s="252"/>
      <c r="F5" s="252"/>
      <c r="G5" s="252"/>
    </row>
    <row r="6" spans="1:7" ht="15.75">
      <c r="A6" s="252" t="s">
        <v>428</v>
      </c>
      <c r="B6" s="252"/>
      <c r="C6" s="252"/>
      <c r="D6" s="252"/>
      <c r="E6" s="252"/>
      <c r="F6" s="252"/>
      <c r="G6" s="252"/>
    </row>
    <row r="7" spans="1:7" s="83" customFormat="1" ht="15.75">
      <c r="A7" s="252" t="s">
        <v>147</v>
      </c>
      <c r="B7" s="252"/>
      <c r="C7" s="252"/>
      <c r="D7" s="252"/>
      <c r="E7" s="252"/>
      <c r="F7" s="252"/>
      <c r="G7" s="252"/>
    </row>
    <row r="8" spans="1:7" s="83" customFormat="1" ht="15.75">
      <c r="A8" s="252" t="s">
        <v>43</v>
      </c>
      <c r="B8" s="252"/>
      <c r="C8" s="252"/>
      <c r="D8" s="252"/>
      <c r="E8" s="252"/>
      <c r="F8" s="252"/>
      <c r="G8" s="252"/>
    </row>
    <row r="9" spans="2:6" s="83" customFormat="1" ht="15.75">
      <c r="B9" s="1"/>
      <c r="C9" s="1"/>
      <c r="D9" s="55"/>
      <c r="E9" s="55"/>
      <c r="F9" s="55"/>
    </row>
    <row r="13" ht="12.75">
      <c r="G13" s="56" t="s">
        <v>0</v>
      </c>
    </row>
    <row r="14" spans="1:7" s="123" customFormat="1" ht="30" customHeight="1">
      <c r="A14" s="122" t="s">
        <v>140</v>
      </c>
      <c r="B14" s="99" t="s">
        <v>44</v>
      </c>
      <c r="C14" s="99" t="s">
        <v>40</v>
      </c>
      <c r="D14" s="100" t="s">
        <v>205</v>
      </c>
      <c r="E14" s="100" t="s">
        <v>206</v>
      </c>
      <c r="F14" s="100" t="s">
        <v>207</v>
      </c>
      <c r="G14" s="100" t="s">
        <v>431</v>
      </c>
    </row>
    <row r="15" spans="1:7" ht="18" customHeight="1">
      <c r="A15" s="95" t="s">
        <v>51</v>
      </c>
      <c r="B15" s="98" t="s">
        <v>159</v>
      </c>
      <c r="C15" s="97" t="s">
        <v>190</v>
      </c>
      <c r="D15" s="96"/>
      <c r="E15" s="96"/>
      <c r="F15" s="96"/>
      <c r="G15" s="16"/>
    </row>
    <row r="16" spans="1:7" ht="36" customHeight="1">
      <c r="A16" s="95" t="s">
        <v>53</v>
      </c>
      <c r="B16" s="98" t="s">
        <v>433</v>
      </c>
      <c r="C16" s="97" t="s">
        <v>187</v>
      </c>
      <c r="D16" s="96"/>
      <c r="E16" s="96"/>
      <c r="F16" s="96"/>
      <c r="G16" s="16"/>
    </row>
    <row r="17" spans="1:7" ht="17.25" customHeight="1">
      <c r="A17" s="95" t="s">
        <v>55</v>
      </c>
      <c r="B17" s="98" t="s">
        <v>429</v>
      </c>
      <c r="C17" s="97" t="s">
        <v>430</v>
      </c>
      <c r="D17" s="96"/>
      <c r="E17" s="96">
        <v>332000</v>
      </c>
      <c r="F17" s="96">
        <v>332000</v>
      </c>
      <c r="G17" s="96">
        <v>332000</v>
      </c>
    </row>
    <row r="18" spans="1:7" ht="42.75" customHeight="1">
      <c r="A18" s="95" t="s">
        <v>57</v>
      </c>
      <c r="B18" s="98" t="s">
        <v>435</v>
      </c>
      <c r="C18" s="97" t="s">
        <v>432</v>
      </c>
      <c r="D18" s="96"/>
      <c r="E18" s="96">
        <v>372</v>
      </c>
      <c r="F18" s="96">
        <v>13464</v>
      </c>
      <c r="G18" s="16">
        <v>1914</v>
      </c>
    </row>
    <row r="19" spans="1:7" ht="42.75" customHeight="1">
      <c r="A19" s="95" t="s">
        <v>58</v>
      </c>
      <c r="B19" s="160" t="s">
        <v>485</v>
      </c>
      <c r="C19" s="97" t="s">
        <v>188</v>
      </c>
      <c r="D19" s="106" t="s">
        <v>189</v>
      </c>
      <c r="E19" s="106" t="s">
        <v>486</v>
      </c>
      <c r="F19" s="96"/>
      <c r="G19" s="16"/>
    </row>
    <row r="20" spans="1:7" ht="42.75" customHeight="1">
      <c r="A20" s="95" t="s">
        <v>60</v>
      </c>
      <c r="B20" s="160" t="s">
        <v>487</v>
      </c>
      <c r="C20" s="97" t="s">
        <v>45</v>
      </c>
      <c r="D20" s="106">
        <v>65000</v>
      </c>
      <c r="E20" s="106">
        <v>32500</v>
      </c>
      <c r="F20" s="96"/>
      <c r="G20" s="16"/>
    </row>
    <row r="21" spans="1:7" s="128" customFormat="1" ht="18" customHeight="1">
      <c r="A21" s="124"/>
      <c r="B21" s="125" t="s">
        <v>37</v>
      </c>
      <c r="C21" s="126"/>
      <c r="D21" s="127">
        <f>SUM(D15:D20)</f>
        <v>65000</v>
      </c>
      <c r="E21" s="127">
        <f>SUM(E15:E20)</f>
        <v>364872</v>
      </c>
      <c r="F21" s="127">
        <f>SUM(F15:F20)</f>
        <v>345464</v>
      </c>
      <c r="G21" s="127">
        <f>SUM(G15:G20)</f>
        <v>333914</v>
      </c>
    </row>
    <row r="22" spans="1:7" ht="17.25" customHeight="1">
      <c r="A22" s="95" t="s">
        <v>62</v>
      </c>
      <c r="B22" s="98" t="s">
        <v>434</v>
      </c>
      <c r="C22" s="97" t="s">
        <v>191</v>
      </c>
      <c r="D22" s="96">
        <v>406038</v>
      </c>
      <c r="E22" s="96">
        <v>503020</v>
      </c>
      <c r="F22" s="96">
        <v>280896</v>
      </c>
      <c r="G22" s="16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</sheetData>
  <mergeCells count="4">
    <mergeCell ref="A6:G6"/>
    <mergeCell ref="A7:G7"/>
    <mergeCell ref="A8:G8"/>
    <mergeCell ref="A5:G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CE,Normál"6.számú táblázat</oddHeader>
    <oddFooter>&amp;L&amp;"Times New Roman CE,Normál"&amp;8&amp;F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Csepel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(3.gép)</dc:creator>
  <cp:keywords/>
  <dc:description/>
  <cp:lastModifiedBy>Vámosi László</cp:lastModifiedBy>
  <cp:lastPrinted>2007-05-02T12:11:16Z</cp:lastPrinted>
  <dcterms:created xsi:type="dcterms:W3CDTF">2002-03-27T13:04:39Z</dcterms:created>
  <dcterms:modified xsi:type="dcterms:W3CDTF">2007-06-14T07:30:20Z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466473340</vt:i4>
  </property>
  <property fmtid="{D5CDD505-2E9C-101B-9397-08002B2CF9AE}" pid="3" name="_EmailSubject">
    <vt:lpwstr>rendelertek csepelről</vt:lpwstr>
  </property>
  <property fmtid="{D5CDD505-2E9C-101B-9397-08002B2CF9AE}" pid="4" name="_AuthorEmail">
    <vt:lpwstr>csepelph@elender.hu</vt:lpwstr>
  </property>
  <property fmtid="{D5CDD505-2E9C-101B-9397-08002B2CF9AE}" pid="5" name="_AuthorEmailDisplayName">
    <vt:lpwstr>Farkas György</vt:lpwstr>
  </property>
  <property fmtid="{D5CDD505-2E9C-101B-9397-08002B2CF9AE}" pid="6" name="_ReviewingToolsShownOnce">
    <vt:lpwstr/>
  </property>
</Properties>
</file>