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145" windowWidth="9570" windowHeight="2220" tabRatio="588" activeTab="0"/>
  </bookViews>
  <sheets>
    <sheet name="1.számú melléklet" sheetId="1" r:id="rId1"/>
    <sheet name="2.számú melléklet" sheetId="2" r:id="rId2"/>
    <sheet name="2a.számú melléklet" sheetId="3" r:id="rId3"/>
    <sheet name="2b.számú melléklet" sheetId="4" r:id="rId4"/>
    <sheet name="2c.számú melléklet" sheetId="5" r:id="rId5"/>
    <sheet name="3.számú melléklet" sheetId="6" r:id="rId6"/>
    <sheet name="3a.számú melléklet" sheetId="7" r:id="rId7"/>
    <sheet name="3b.számú melléklet" sheetId="8" r:id="rId8"/>
    <sheet name="3c.számú melléklet" sheetId="9" r:id="rId9"/>
    <sheet name="3d.számú melléklet" sheetId="10" r:id="rId10"/>
    <sheet name="3e.számú melléklet" sheetId="11" r:id="rId11"/>
    <sheet name="3f.számú melléklet" sheetId="12" r:id="rId12"/>
    <sheet name="3g.számú melléklet" sheetId="13" r:id="rId13"/>
    <sheet name="3h.számú melléklet" sheetId="14" r:id="rId14"/>
    <sheet name="4.számú melléklet" sheetId="15" r:id="rId15"/>
    <sheet name="4a.számú melléklet" sheetId="16" r:id="rId16"/>
    <sheet name="4b.melléklet(1)" sheetId="17" r:id="rId17"/>
    <sheet name="4b.melléklet (2)" sheetId="18" r:id="rId18"/>
    <sheet name="4b.melléklet (3)" sheetId="19" r:id="rId19"/>
    <sheet name="4b.melléklet (4)" sheetId="20" r:id="rId20"/>
    <sheet name="6a.melléklet" sheetId="21" r:id="rId21"/>
    <sheet name="6a.melléklet (2)" sheetId="22" r:id="rId22"/>
    <sheet name="6a.melléklet (3)" sheetId="23" r:id="rId23"/>
    <sheet name="6a.melléklet (4)" sheetId="24" r:id="rId24"/>
    <sheet name="6a.melléklet (5)" sheetId="25" r:id="rId25"/>
    <sheet name="6a.melléklet (6)" sheetId="26" r:id="rId26"/>
    <sheet name="6a.melléklet (7)" sheetId="27" r:id="rId27"/>
    <sheet name="6a.melléklet (8)" sheetId="28" r:id="rId28"/>
    <sheet name="6a.melléklet (9)" sheetId="29" r:id="rId29"/>
    <sheet name="6a.melléklet (10)" sheetId="30" r:id="rId30"/>
    <sheet name="6b.számú melléklet(1)" sheetId="31" r:id="rId31"/>
    <sheet name="6b.számú melléklet(2)" sheetId="32" r:id="rId32"/>
  </sheets>
  <externalReferences>
    <externalReference r:id="rId35"/>
    <externalReference r:id="rId36"/>
    <externalReference r:id="rId37"/>
  </externalReferences>
  <definedNames>
    <definedName name="_xlnm.Print_Titles" localSheetId="0">'1.számú melléklet'!$7:$9</definedName>
    <definedName name="_xlnm.Print_Titles" localSheetId="1">'2.számú melléklet'!$6:$8</definedName>
    <definedName name="_xlnm.Print_Titles" localSheetId="2">'2a.számú melléklet'!$5:$7</definedName>
    <definedName name="_xlnm.Print_Titles" localSheetId="3">'2b.számú melléklet'!$6:$8</definedName>
    <definedName name="_xlnm.Print_Titles" localSheetId="14">'4.számú melléklet'!$7:$9</definedName>
    <definedName name="_xlnm.Print_Titles" localSheetId="15">'4a.számú melléklet'!$5:$7</definedName>
  </definedNames>
  <calcPr fullCalcOnLoad="1"/>
</workbook>
</file>

<file path=xl/sharedStrings.xml><?xml version="1.0" encoding="utf-8"?>
<sst xmlns="http://schemas.openxmlformats.org/spreadsheetml/2006/main" count="2933" uniqueCount="665">
  <si>
    <t>Felhalmozás célú (éven belüli) támogatási kölcsön folyósítása államháztartáson kívülre</t>
  </si>
  <si>
    <t>Tartalék összesen (11+12+13)</t>
  </si>
  <si>
    <t>Működési célú pénzeszköz átadás</t>
  </si>
  <si>
    <t xml:space="preserve">Szoc.pol.és egyéb pénzbeli juttatás </t>
  </si>
  <si>
    <t>Felújítás</t>
  </si>
  <si>
    <t>Felhalmozási célú pénzeszköz átadás</t>
  </si>
  <si>
    <t>4. Továbbszámlázott szolg. bevétele</t>
  </si>
  <si>
    <t>5. ÁFA bevétel</t>
  </si>
  <si>
    <t>6. Kamat bevétel</t>
  </si>
  <si>
    <t>Biztonságos Csepelért Közalapítvány</t>
  </si>
  <si>
    <t>Működés célú pénzeszk. átadás államházt.kívülre</t>
  </si>
  <si>
    <t>Költségvetési függő,átfutó kiegyenlítő kiadások</t>
  </si>
  <si>
    <t>Költségvetési függő,átfutó kiegyenlítő bevétel</t>
  </si>
  <si>
    <t>Tárgyi eszközök (immateriális javak, ingatlanok) értékesítése</t>
  </si>
  <si>
    <t>Parkfenntartáshoz  kapcsolódó működés kiadásaira</t>
  </si>
  <si>
    <t>Csepel Újság  kiadási költségeire</t>
  </si>
  <si>
    <t>Önkormányzati lakótelek értékesítés</t>
  </si>
  <si>
    <t>Tartalékok mindösszesen: (I+II+III)</t>
  </si>
  <si>
    <t>36.</t>
  </si>
  <si>
    <t>37.</t>
  </si>
  <si>
    <t>IX.</t>
  </si>
  <si>
    <t>X.</t>
  </si>
  <si>
    <t xml:space="preserve">Kiadás összesen </t>
  </si>
  <si>
    <t>Folyószámla hitel</t>
  </si>
  <si>
    <t xml:space="preserve">Központosított előirányzatok </t>
  </si>
  <si>
    <t>Működési hitel (hiány)</t>
  </si>
  <si>
    <t>Szolgálati lakások értékesítésének elszámolása</t>
  </si>
  <si>
    <t>- Műk. célú pénzeszk.átadás non-profit szervezeteknek</t>
  </si>
  <si>
    <t>- Műk.célú pénzeszk.átadás államháztartartáson kívülre</t>
  </si>
  <si>
    <t xml:space="preserve">- Állami (önkorm.) nem pénzügyi  vállalkozásnak </t>
  </si>
  <si>
    <t xml:space="preserve">Önkormányzati igazgatási tevékenység </t>
  </si>
  <si>
    <t>15% közműfejlesztési hozzájárulás</t>
  </si>
  <si>
    <t xml:space="preserve">Önkormányzati igazgatási tevékenység összesen: </t>
  </si>
  <si>
    <t>Ösztöndíj</t>
  </si>
  <si>
    <t>Nyelvvizsga támogatás</t>
  </si>
  <si>
    <t>Önállóan gazdálkodó intézmény összesen:</t>
  </si>
  <si>
    <t>Ifjúsági feladatok</t>
  </si>
  <si>
    <t>Csepelért díj támogatás</t>
  </si>
  <si>
    <t xml:space="preserve">Jantra Néptánc Egyesület </t>
  </si>
  <si>
    <t>Csepel Vállalkozás Fejlesztési Közalapítvány</t>
  </si>
  <si>
    <t>Csepeli Helytörténeti és Városszépítő Egyesület</t>
  </si>
  <si>
    <t>I. Világháborus emlékmű támogatása</t>
  </si>
  <si>
    <t>Mozgáskorlátozottak közlekedési támogatása</t>
  </si>
  <si>
    <t>XVII.ker.Önkormányzat</t>
  </si>
  <si>
    <t>Pénzforgalom nélküli bevételek összesen (20-21-ig)</t>
  </si>
  <si>
    <t>"Vis major keret"</t>
  </si>
  <si>
    <t>Bolgár Országos Önkormányzat</t>
  </si>
  <si>
    <t>Görögség Háza Alapítvány</t>
  </si>
  <si>
    <t>Működés támogatása( Görög Kisebbségi Önkormányzat)</t>
  </si>
  <si>
    <t>Bűnmegelőzési Iroda</t>
  </si>
  <si>
    <t>ISPA pályázat</t>
  </si>
  <si>
    <t>Dél-budai szennyvíztisztitó</t>
  </si>
  <si>
    <t>vissza nem térítendő támogatás</t>
  </si>
  <si>
    <t>Kovács Zoltán Alapítvány</t>
  </si>
  <si>
    <t>Működés támogatása (Cigány Kisebbségi Önkormányzat)</t>
  </si>
  <si>
    <t>Bolgár Hírlap támogatása (Bolgár Kisebbségi Önkormányzat)</t>
  </si>
  <si>
    <t>Országos Görög Önkormányzat</t>
  </si>
  <si>
    <t>Zeneoktatási program támogatása (Görög Kisebbségi Önkormányzat)</t>
  </si>
  <si>
    <t>Javító-pótló érettségi vizsgadíj</t>
  </si>
  <si>
    <t>Gyermeknyaraltatás támogatása, gyermekek átmeneti elhelyezése, gyermekek speciális képzésének támog.</t>
  </si>
  <si>
    <t>Költségvetési intézmények dolgozóinak jutalmazására</t>
  </si>
  <si>
    <t>Előző évi  pénzmaradvány  igénybevétele</t>
  </si>
  <si>
    <t>Felhalmozási kiadások összesen:</t>
  </si>
  <si>
    <t>Kiadások mindösszesen:</t>
  </si>
  <si>
    <t>Bevételek ezer Ft-ban</t>
  </si>
  <si>
    <t>1. Alaptevékenység bevétele</t>
  </si>
  <si>
    <t>2. Alaptev.összefüggő egyéb bevétel</t>
  </si>
  <si>
    <t>3. Egyéb sajátos bevétel</t>
  </si>
  <si>
    <t>Bevételek mindösszesen:</t>
  </si>
  <si>
    <t>Mindösszesen</t>
  </si>
  <si>
    <t>Általános tartalékok összesen: (1-2-ig)</t>
  </si>
  <si>
    <t>Társasházak</t>
  </si>
  <si>
    <t>Thermofor kémények korszerűsítése pályázati összeg</t>
  </si>
  <si>
    <t>Fővárosi Vízművek</t>
  </si>
  <si>
    <t>Munkanélküliek jövedelempótló támogatása</t>
  </si>
  <si>
    <t>Színházi előadások  támogatása</t>
  </si>
  <si>
    <t>Szociálpolitikai és egyéb pénzbeli  juttatások</t>
  </si>
  <si>
    <t xml:space="preserve">Budapest- Csepel Önkormányzata </t>
  </si>
  <si>
    <t xml:space="preserve">Civil szervezetek pályázatára </t>
  </si>
  <si>
    <t>a./</t>
  </si>
  <si>
    <t>b./</t>
  </si>
  <si>
    <t xml:space="preserve">Minőségbiztosítás az oktatásban </t>
  </si>
  <si>
    <t>Intézményi bevételek összesen</t>
  </si>
  <si>
    <t>32.</t>
  </si>
  <si>
    <t>- Működés célú pénzeszköz átadás államháztart. kívülre</t>
  </si>
  <si>
    <t xml:space="preserve">Működés célú pénzeszk.átadás államházt.belülre </t>
  </si>
  <si>
    <t>Továbbszámlázott szolgáltatások bevétele</t>
  </si>
  <si>
    <t>Intézményi működési bevételek (1-7-ig)</t>
  </si>
  <si>
    <t>Lakásfenntartás támogatása</t>
  </si>
  <si>
    <t>Rendkívüli gyermekvédelmi támogatás</t>
  </si>
  <si>
    <t xml:space="preserve">Szociálpolitikai és egyéb pénzbeli juttatások mindösszesen: </t>
  </si>
  <si>
    <t>Cigány Kisebbségi Önkormányzat</t>
  </si>
  <si>
    <t>- Továbbszámlázott szolgáltatások bevétele</t>
  </si>
  <si>
    <t>- Rendszeres gyermekvédelmi támogatás</t>
  </si>
  <si>
    <t>- Szociális ösztöndíj</t>
  </si>
  <si>
    <t>- Otthonmegörzési támogatás</t>
  </si>
  <si>
    <t xml:space="preserve">Költségvetési hiány finanszírozása </t>
  </si>
  <si>
    <t>Rendszeres szociális pénzbeli ellátások</t>
  </si>
  <si>
    <t>Rendszeres gyermekvédelmi pénzbeli ellátások</t>
  </si>
  <si>
    <t>Munkanélküli ellátások</t>
  </si>
  <si>
    <t>Eseti pénzbeli szociális ellátások</t>
  </si>
  <si>
    <t>Eseti pénzbeli gyermekvédelmi ellátások</t>
  </si>
  <si>
    <t>Millenniumi kiadások</t>
  </si>
  <si>
    <t>Infrastruktúra Alap</t>
  </si>
  <si>
    <t>Vis major keret</t>
  </si>
  <si>
    <t>2005. évi eredeti előirányzat</t>
  </si>
  <si>
    <t>Egyéb sajátos folyó bevételek (13-17-ig)</t>
  </si>
  <si>
    <t>Önkormányzati sajátos felhalmozási és tőke bevételek (18-21-ig)</t>
  </si>
  <si>
    <t>Pénzügyi befektetések bevételei (22-23-ig)</t>
  </si>
  <si>
    <t>Központi költségvetési támogatás (24-28-ig)</t>
  </si>
  <si>
    <t>Működési célú pénzeszköz átvétel (29-31-ig)</t>
  </si>
  <si>
    <t>Hitelek (32-34-ig)</t>
  </si>
  <si>
    <t>Pénzforgalom nélküli bevételek  (35-36-ig)</t>
  </si>
  <si>
    <t>OEP támogatás</t>
  </si>
  <si>
    <t>28.</t>
  </si>
  <si>
    <t>29.</t>
  </si>
  <si>
    <t>30.</t>
  </si>
  <si>
    <t>31.</t>
  </si>
  <si>
    <t>V.</t>
  </si>
  <si>
    <t>Lakásépítési céltartalékra</t>
  </si>
  <si>
    <t>Egyéb szociális és gyermekjóléti szolgáltatás</t>
  </si>
  <si>
    <t>Önkormányzati támogatás</t>
  </si>
  <si>
    <t>Központi költségvetési támogatás</t>
  </si>
  <si>
    <t>Felhalmozási célra átvett pénzeszköz</t>
  </si>
  <si>
    <t>Helyi Kisebbségi Önkormányzatok</t>
  </si>
  <si>
    <t>- Általános tartalék  + polgármesteri keret</t>
  </si>
  <si>
    <t xml:space="preserve">Költségvetési kiadások összesen </t>
  </si>
  <si>
    <t>- Állami (önkormányzati) nem pénzügyi vállalkozásnak</t>
  </si>
  <si>
    <t>Általános tartalék + polgármesteri keret</t>
  </si>
  <si>
    <t>XX.ker.Szociális Foglalkoztató</t>
  </si>
  <si>
    <t>Csepeli Munkásotthon Alapítvány</t>
  </si>
  <si>
    <t>Vöröskereszt</t>
  </si>
  <si>
    <t>Egyházak</t>
  </si>
  <si>
    <t>Egyéb Sportintézmények</t>
  </si>
  <si>
    <t>Csepp TV. Kft.</t>
  </si>
  <si>
    <t>Helyi televizió támogatása</t>
  </si>
  <si>
    <t>Főv.Közhasznú Foglalkoztató Kht.</t>
  </si>
  <si>
    <t xml:space="preserve">Csevak Kft. </t>
  </si>
  <si>
    <t>Fővárosi Önkormányzat</t>
  </si>
  <si>
    <t>Elidegenítési bevétel 50 %-a</t>
  </si>
  <si>
    <t>Belügyminisztérium</t>
  </si>
  <si>
    <t>Első lakáshoz jutók támogatása</t>
  </si>
  <si>
    <t>Munkáltatói kölcsön</t>
  </si>
  <si>
    <t>Társasházak Felújítási Alap</t>
  </si>
  <si>
    <t>Eszközfejlesztés</t>
  </si>
  <si>
    <t>Ferencvárosi Önkormányzat</t>
  </si>
  <si>
    <t>Szabálysértési feladatok támogatása</t>
  </si>
  <si>
    <t>Működés támogatása</t>
  </si>
  <si>
    <t>Fővárosi Közterületfelügyelet</t>
  </si>
  <si>
    <t>Közterületfelügyelet feladatainak támogatása</t>
  </si>
  <si>
    <t>Csepel SC. Alapítvány</t>
  </si>
  <si>
    <t>Press Market  Kft.</t>
  </si>
  <si>
    <t>Fiatal házasok</t>
  </si>
  <si>
    <t>Önkormányzati dolgozók</t>
  </si>
  <si>
    <t>Életjáradék lakásért</t>
  </si>
  <si>
    <t>Bolgár Kisebbségi Önkormányzat</t>
  </si>
  <si>
    <t>Intézmények működési bevétele</t>
  </si>
  <si>
    <t>Előző évi pénzmaradvány</t>
  </si>
  <si>
    <t>Német Kisebbségi Önkormányzat</t>
  </si>
  <si>
    <t xml:space="preserve">Működési célra átvett pénzeszköz </t>
  </si>
  <si>
    <t>Örmény Kisebbségi Önkormányzat</t>
  </si>
  <si>
    <t>3.oldal</t>
  </si>
  <si>
    <t>4.oldal</t>
  </si>
  <si>
    <t>Román Kisebbségi Önkormányzat</t>
  </si>
  <si>
    <t>Ruszin Kisebbségi Önkormányzat</t>
  </si>
  <si>
    <t>Működési kiadások összesen (1+…+6)</t>
  </si>
  <si>
    <t>Felhalmozási kiadás és pü.befektetések összesen (8+…+11)</t>
  </si>
  <si>
    <t>Költségvetési kiadás összesen (7+12)</t>
  </si>
  <si>
    <t>Bevételek összesen (13+18)</t>
  </si>
  <si>
    <t>Testületi tájékoz- tató alapján mód. előrányzat</t>
  </si>
  <si>
    <t xml:space="preserve">Javasolt módosítás   +, - </t>
  </si>
  <si>
    <t>2005.évi szociálpolitikai és egyéb pénzbeli juttatások  kiadási előirányzatai</t>
  </si>
  <si>
    <t>2005.évi pénzeszköz átadások (támogatások) kiadási előirányzatai</t>
  </si>
  <si>
    <t xml:space="preserve">2005.évi kiadási és bevételi előirányzatainak alakulása </t>
  </si>
  <si>
    <t xml:space="preserve">2005. évi kiadási előirányzatainak alakulása szakfeladat szerint </t>
  </si>
  <si>
    <t>2005.évi előirányzatainak alakulása</t>
  </si>
  <si>
    <t xml:space="preserve">2005.évi bevételi előirányzatainak alakulása források szerint </t>
  </si>
  <si>
    <t xml:space="preserve">2005.évi kiadási előirányzatainak alakulása </t>
  </si>
  <si>
    <t>Önerős gázvezetéket építők támogatása</t>
  </si>
  <si>
    <t>Saját vagy bérelt ingatlan hasznosítása</t>
  </si>
  <si>
    <t>Önkormányzati igazgatási tevékenység</t>
  </si>
  <si>
    <t>Polgármesteri Hivatal összesen</t>
  </si>
  <si>
    <t>Kiadások</t>
  </si>
  <si>
    <t>Személyi juttatás</t>
  </si>
  <si>
    <t>Munkaadókat terhelő járulékok</t>
  </si>
  <si>
    <t>Dologi kiadás</t>
  </si>
  <si>
    <t>Oktatási Szolgáltató Intézmény</t>
  </si>
  <si>
    <t>- Képzési támogatás</t>
  </si>
  <si>
    <t>Városrehabilitációs pályázati alap</t>
  </si>
  <si>
    <t>Városrehabilitációs programfinanszírozás</t>
  </si>
  <si>
    <t>Szakértés SZMSZ-ek és pedagógiai programok felülvizsgálatára</t>
  </si>
  <si>
    <t>Költségvetési törvény 51.§-a miatti zárolás</t>
  </si>
  <si>
    <t>Támogatott szervezet megnevezés</t>
  </si>
  <si>
    <t>Nagyszalontai templomtorony</t>
  </si>
  <si>
    <t>Színházterem - színpad felújítása</t>
  </si>
  <si>
    <t>- Adósságcsökkentési tám.rész. lakásfenntartási támogatás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</si>
  <si>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</si>
  <si>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</si>
  <si>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</si>
  <si>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</si>
  <si>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</si>
  <si>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</si>
  <si>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</si>
  <si>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</si>
  <si>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</si>
  <si>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</si>
  <si>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Költségvetési létszámkeret</t>
  </si>
  <si>
    <t>- Pedagógus szakvizsga és továbbképzés</t>
  </si>
  <si>
    <t>- Pedagógiai szakszolgálat</t>
  </si>
  <si>
    <t>- Szociális továbbképzés és szakvizsga</t>
  </si>
  <si>
    <t>Kisebbségi önkormányzatoknak  pályázati összeg</t>
  </si>
  <si>
    <t>Átmeneti szociális segély</t>
  </si>
  <si>
    <t>Csepeli Gondozási Központ</t>
  </si>
  <si>
    <t>Felhalmozás célú pénzeszköz átadás államháztartáson kívülre</t>
  </si>
  <si>
    <t xml:space="preserve">Felhalmozás célú pénzeszköz átadás államháztartáson belülre </t>
  </si>
  <si>
    <t>Költségvetési hiány</t>
  </si>
  <si>
    <t>Költségvetési szervnek nyújtott támogatás (intézmény finanszírozás) miatti korrekció</t>
  </si>
  <si>
    <t>- Felh.célú támog.kölcsön folyósítása államh.kívűlre</t>
  </si>
  <si>
    <t xml:space="preserve">Tartalék </t>
  </si>
  <si>
    <t xml:space="preserve">Bevételek összesen: </t>
  </si>
  <si>
    <t>Felhalmozás célú (éven túli) támogatási kölcsön folyósítása államháztartáson kívülre</t>
  </si>
  <si>
    <t>- Államháztartáson kívülre</t>
  </si>
  <si>
    <t>Áthúzódó kötelezettségek előző évről</t>
  </si>
  <si>
    <t>Magasépítőipari tevékenység (tervezések)</t>
  </si>
  <si>
    <t>- Rendkívüli gyermekvédelmi támogatás</t>
  </si>
  <si>
    <t>33.</t>
  </si>
  <si>
    <t>Céltartalékok</t>
  </si>
  <si>
    <t>VIII.</t>
  </si>
  <si>
    <t>- Különféle birságok</t>
  </si>
  <si>
    <t>2. Munkaadókat terhelő járulékok</t>
  </si>
  <si>
    <t>3. Dologi kiadás</t>
  </si>
  <si>
    <t>4. Működés célú pénzeszköz átadás</t>
  </si>
  <si>
    <t>5. Szoc.pol.és egyéb pénzbeli juttatás</t>
  </si>
  <si>
    <t>Működési kiadások összesen:</t>
  </si>
  <si>
    <t>7. Intézményi felújítás</t>
  </si>
  <si>
    <t>Államháztartáson belülre</t>
  </si>
  <si>
    <t>Működés célú pénzeszköz átadások államháztartáson belülre összesen:</t>
  </si>
  <si>
    <t>Államháztartáson kívülre</t>
  </si>
  <si>
    <t>Működés célú pénzeszköz átadások államháztartáson kívülre összesen:</t>
  </si>
  <si>
    <t xml:space="preserve">Felhalmozás célú pénzeszköz átadások államháztartáson belülre összesen: </t>
  </si>
  <si>
    <t xml:space="preserve">Felhalmozás célú pénzeszköz átadások államháztartáson kívülre összesen: </t>
  </si>
  <si>
    <t>ezer Ft-ban</t>
  </si>
  <si>
    <t>Megnevezés</t>
  </si>
  <si>
    <t>b</t>
  </si>
  <si>
    <t>- személyi juttatás</t>
  </si>
  <si>
    <t>- dologi kiadás</t>
  </si>
  <si>
    <t>Céltartalék</t>
  </si>
  <si>
    <t>Fővárosi kerületek belterületi útjainak szilárd burkolattal való ellátása</t>
  </si>
  <si>
    <t xml:space="preserve">Oktatás intézményei konyháinak minőségbiztosítási előírásaira </t>
  </si>
  <si>
    <t xml:space="preserve">Polgármesteri Hivatal összesen: </t>
  </si>
  <si>
    <t>- Normatív lakásfenntartás támogatása</t>
  </si>
  <si>
    <t>- Normatív ápolási díj</t>
  </si>
  <si>
    <t>Lakóház és nem lakás célú ingatlanok felújítása</t>
  </si>
  <si>
    <t xml:space="preserve">- Lakóház és nem lakás célú ingatlanok felújítása </t>
  </si>
  <si>
    <t>Felhalmozási kiadások és pénzügyi befektetések összesen (6+…+10)</t>
  </si>
  <si>
    <t>Felhalmozási kiadások és pénzügyi befektetések összesen (7+…+12)</t>
  </si>
  <si>
    <t>- Étkezés térítés</t>
  </si>
  <si>
    <t>Költségvetési szervnek folyósított támogatás miatti korrekció</t>
  </si>
  <si>
    <t>Felh.célú támog.kölcsön folyósítása államh.kívülre</t>
  </si>
  <si>
    <t>Felhalmozás célú pénzeszköz átadás</t>
  </si>
  <si>
    <t>- Szociális továbbképzés és szakvizsga (bölcsőde)</t>
  </si>
  <si>
    <t>Personális Plébánia</t>
  </si>
  <si>
    <t>Ingatlan értékesítés</t>
  </si>
  <si>
    <t>Működés célú pénzeszköz átadások</t>
  </si>
  <si>
    <t>Felhalmozás célú pénzeszköz átadások</t>
  </si>
  <si>
    <t>Háziorvosi Szolgálat</t>
  </si>
  <si>
    <t>Működés támogatása (Csepeli Egészségügyi Szolgálat)</t>
  </si>
  <si>
    <t>- Bursa Hungarica felsőoktatási ösztöndíjrendszer</t>
  </si>
  <si>
    <t>- Műk.célú pénzeszközátadás államháztartáson belülre</t>
  </si>
  <si>
    <t>- Műk.célú pe. átadás államháztartartáson kívülre</t>
  </si>
  <si>
    <t>- Műk.célú pe.átad.állami (önk.) nem pü.vállalk.-nak</t>
  </si>
  <si>
    <t>- Műk.célú pénzeszk.átadás fejezeten (önkorm.) belülre</t>
  </si>
  <si>
    <t>Bevételek</t>
  </si>
  <si>
    <t>Rendszeres gyermekvédelmi támogatás</t>
  </si>
  <si>
    <t>Adósságcsökkentési  támogatás</t>
  </si>
  <si>
    <t xml:space="preserve">Adósságcsökkentési támogatásban részesülők lakásfenntartási támogatása </t>
  </si>
  <si>
    <t>Görög Kisebbségi Önkormányzat</t>
  </si>
  <si>
    <t>Lengyel Kisebbségi Önkormányzat</t>
  </si>
  <si>
    <t>Hungarotermal Kht.</t>
  </si>
  <si>
    <t>Önkormányzat sajátos működési bevételei (A+B+C+D)</t>
  </si>
  <si>
    <t>- Lakhatási segély</t>
  </si>
  <si>
    <t xml:space="preserve">Egyéb működési célú pénzeszköz átvétel </t>
  </si>
  <si>
    <t xml:space="preserve">      </t>
  </si>
  <si>
    <t>Egyéb szociális szolgáltatás</t>
  </si>
  <si>
    <t>Decentralizált támogatás</t>
  </si>
  <si>
    <t>34.</t>
  </si>
  <si>
    <t>35.</t>
  </si>
  <si>
    <t>G.</t>
  </si>
  <si>
    <t>Felhalmozási és tőkejellegű bevételek (E+F+G)</t>
  </si>
  <si>
    <t>- munkaadókat terhelő járulékok</t>
  </si>
  <si>
    <t>Önkományzati egyéb helyiségek bérbevétele</t>
  </si>
  <si>
    <t>Lakótelepi mintapark mozgalom</t>
  </si>
  <si>
    <t>H.</t>
  </si>
  <si>
    <t>Véglegesen átvett  pénzeszközök (H+I)</t>
  </si>
  <si>
    <t xml:space="preserve">Felhalmozási célú támogatás kölcsön összesen </t>
  </si>
  <si>
    <t>Felhalm.célra nyújtott kölcsön visszatér., értékpapírok értékesít., kibocsátásának bev.</t>
  </si>
  <si>
    <t>Működési bevételek összesen (1-12-ig)</t>
  </si>
  <si>
    <t>Felhalmozási bevételek összesen (13-15-ig)</t>
  </si>
  <si>
    <t>Karácsony Sándor Általános Iskola</t>
  </si>
  <si>
    <t>Kék Általános Iskola</t>
  </si>
  <si>
    <t>Radnóti Miklós Művelődési Ház</t>
  </si>
  <si>
    <t>Budapest-Csepel Önkormányzata</t>
  </si>
  <si>
    <t>Sor-szám</t>
  </si>
  <si>
    <t>Alaptevékenység bevételei</t>
  </si>
  <si>
    <t>Intézmények egyéb sajátos bevételei</t>
  </si>
  <si>
    <t>ÁFA bevételek, visszatérülések</t>
  </si>
  <si>
    <t>Vállalkozási bevételek</t>
  </si>
  <si>
    <t>Kamatbevételek</t>
  </si>
  <si>
    <t>I.</t>
  </si>
  <si>
    <t>Iparűzési adó</t>
  </si>
  <si>
    <t>A.</t>
  </si>
  <si>
    <t>Normatív módon átengedett SZJA</t>
  </si>
  <si>
    <t>Gépjárműadó</t>
  </si>
  <si>
    <t>B.</t>
  </si>
  <si>
    <t>14.</t>
  </si>
  <si>
    <t>15.</t>
  </si>
  <si>
    <t>Közterület használati díj</t>
  </si>
  <si>
    <t>16.</t>
  </si>
  <si>
    <t>C.</t>
  </si>
  <si>
    <t>II.</t>
  </si>
  <si>
    <t>D.</t>
  </si>
  <si>
    <t>17.</t>
  </si>
  <si>
    <t>Önkormányzati lakások értékesítése</t>
  </si>
  <si>
    <t>18.</t>
  </si>
  <si>
    <t>Nem lakás célú helyiségek értékesítése</t>
  </si>
  <si>
    <t>19.</t>
  </si>
  <si>
    <t>E.</t>
  </si>
  <si>
    <t>20.</t>
  </si>
  <si>
    <t>Osztalék és hozambevételek</t>
  </si>
  <si>
    <t>21.</t>
  </si>
  <si>
    <t>22.</t>
  </si>
  <si>
    <t>F.</t>
  </si>
  <si>
    <t>III.</t>
  </si>
  <si>
    <t>23.</t>
  </si>
  <si>
    <t>24.</t>
  </si>
  <si>
    <t>25.</t>
  </si>
  <si>
    <t>IV.</t>
  </si>
  <si>
    <t>26.</t>
  </si>
  <si>
    <t>Idegenforgalmi adó</t>
  </si>
  <si>
    <t>27.</t>
  </si>
  <si>
    <t>Kötött felhasználással támogatott közoktatási és szociális feladatok ellátására</t>
  </si>
  <si>
    <t>Mélyépítőipar</t>
  </si>
  <si>
    <t>Szociálpolitikai és egyéb pénzbeli juttatások</t>
  </si>
  <si>
    <t>Drogprevencióra, hátrányos helyzetű fiatalok klubrendszerű foglalkoztatására</t>
  </si>
  <si>
    <t>Kulturális, egyéb szabadidős és egészségfejlesztési feladatokra</t>
  </si>
  <si>
    <t>Állami támogatásból  tankönyvtámogatás</t>
  </si>
  <si>
    <t>Állami támogatásból ingyenes tankönyv támogatás</t>
  </si>
  <si>
    <t>Középiskolások önkormányzati tankönyvtámogatása</t>
  </si>
  <si>
    <t>Normatív ápolási díj</t>
  </si>
  <si>
    <t>Semmelweis Napi polgámesteri jutalmak Szociális és Egyészségügyi ágazat</t>
  </si>
  <si>
    <t>Polgármeteri Hivatal</t>
  </si>
  <si>
    <t>Egyéb sajátos bevételek</t>
  </si>
  <si>
    <t>Átengedett SZJA</t>
  </si>
  <si>
    <t>Csepeli Polgárőrség</t>
  </si>
  <si>
    <t>- Hosszú lejáratú</t>
  </si>
  <si>
    <t>- Rövid lejáratú</t>
  </si>
  <si>
    <t>Támogatás célja</t>
  </si>
  <si>
    <t>Rendszeres szociális segély</t>
  </si>
  <si>
    <t>Tartósan munkanélküliek rendszeres szociális segélye</t>
  </si>
  <si>
    <t>- Középiskolai pedagógusok felkészülésének támogatása a kétszintű érettségihez</t>
  </si>
  <si>
    <t xml:space="preserve">Egyéb szociális szolgáltatás összesen: </t>
  </si>
  <si>
    <t>Önállóan gazdálkodó intézmények</t>
  </si>
  <si>
    <t>Időskorúak járadéka</t>
  </si>
  <si>
    <t>- Adósságcsökkentési támogatás</t>
  </si>
  <si>
    <t>Önkormányzati pályázati önrész 544/2004(X.18)Kt. hat. GVOP 2004-4.3.2. önkormányzati adatvagyon másodlagos hasznosítása pályázat</t>
  </si>
  <si>
    <t>- Egyéb külföldinek</t>
  </si>
  <si>
    <t>Nem szociális bérlakás lakbérbevétele</t>
  </si>
  <si>
    <t>Ápolási díj</t>
  </si>
  <si>
    <t>Szociális ösztöndíj</t>
  </si>
  <si>
    <t>Szakfeladat  megnevezése</t>
  </si>
  <si>
    <t>Étkezés térítés</t>
  </si>
  <si>
    <t>Ifjúsági feladatok támogatására</t>
  </si>
  <si>
    <t>Általános tartalékok</t>
  </si>
  <si>
    <t xml:space="preserve">I. </t>
  </si>
  <si>
    <t>Otthonmegőrzési támogatás</t>
  </si>
  <si>
    <t xml:space="preserve">Felújítás összesen </t>
  </si>
  <si>
    <t>Belföldi hitelműveletek kiadásai</t>
  </si>
  <si>
    <t>Önkormányzati pályázati önrész</t>
  </si>
  <si>
    <t>Költségvetési kiadás összesen (I+…+V)</t>
  </si>
  <si>
    <t>Kiadások összesen</t>
  </si>
  <si>
    <t>- Államháztartáson belülre</t>
  </si>
  <si>
    <t>Normatív módon elosztott kötött felhasználású központi támogatások</t>
  </si>
  <si>
    <t>- Személyi juttatás</t>
  </si>
  <si>
    <t>- Munkaadókat terhelő járulékok</t>
  </si>
  <si>
    <t>- Táppénz hozzájárulás</t>
  </si>
  <si>
    <t>- Dologi kiadás</t>
  </si>
  <si>
    <t>- Működési célú pénzeszköz átadás</t>
  </si>
  <si>
    <t xml:space="preserve">- Szoc.pol.és egyéb pénzbeli juttatás </t>
  </si>
  <si>
    <t>- Intézményi felújítás</t>
  </si>
  <si>
    <t>- Egyéb felhalmozási kiadás</t>
  </si>
  <si>
    <t>- Felhalmozás célú pénzeszköz átadás</t>
  </si>
  <si>
    <t>- Alaptevékenység bevételei</t>
  </si>
  <si>
    <t>- Alaptev.összefüggő egyéb bevétel</t>
  </si>
  <si>
    <t>- Intézményi egyéb sajátos bevétel</t>
  </si>
  <si>
    <t>- ÁFA bevétel, visszatérülés</t>
  </si>
  <si>
    <t>- Vállalkozási bevétel</t>
  </si>
  <si>
    <t>- Kamatbevétel</t>
  </si>
  <si>
    <t>- Működés célra átvett pénzeszköz</t>
  </si>
  <si>
    <t>- Felhalmozási célra átvett pénzeszköz</t>
  </si>
  <si>
    <t>- Felhalmozás és tőke jellegű bevétel</t>
  </si>
  <si>
    <t>- Önkormányzati támogatás</t>
  </si>
  <si>
    <t>- Előző évi pénzmaradvány</t>
  </si>
  <si>
    <t>Intézmények összesen</t>
  </si>
  <si>
    <t>Összesen</t>
  </si>
  <si>
    <t>- Egyéb munkaadói járulék</t>
  </si>
  <si>
    <t>Müködési kiadások összesen (1+…+6)</t>
  </si>
  <si>
    <t>Zöldfelület, park és berendezései felújítása</t>
  </si>
  <si>
    <t>Közcélú foglalkoztatás</t>
  </si>
  <si>
    <t>2005.évi tartalékok kiadási előirányzatai</t>
  </si>
  <si>
    <t>- Köztemetés</t>
  </si>
  <si>
    <t xml:space="preserve">Rövid lejáratú működési hitel </t>
  </si>
  <si>
    <t>Hitelek összesen (17-19-ig)</t>
  </si>
  <si>
    <t>Rövid lejáratú működési hitel</t>
  </si>
  <si>
    <t>- Szakmai és informatikai fejlesztési feladatok</t>
  </si>
  <si>
    <t>Diáksporttal kapcsolatos feladatok támogatása</t>
  </si>
  <si>
    <t>Pedagógai szakmai szolgáltatás</t>
  </si>
  <si>
    <t>Minőségfejlesztési feladatok</t>
  </si>
  <si>
    <t>Fogászati privatizáció végkielégítésre</t>
  </si>
  <si>
    <t>Civil szervezetek</t>
  </si>
  <si>
    <t>Házi komposztálás elősegítésének támogatása</t>
  </si>
  <si>
    <t>24 órás járőrszolgálat támogatása</t>
  </si>
  <si>
    <t>Működés támogatása (Bolgár Kisebbségi Önkormányzat)</t>
  </si>
  <si>
    <t>Működés támogatása (Lengyel Kisebbségi Önkormányzat)</t>
  </si>
  <si>
    <t>Működés támogatása (Román Kisebbségi Önkormányzat)</t>
  </si>
  <si>
    <t>Magyarországi Bolgárok Kulturális Egyesülete</t>
  </si>
  <si>
    <t xml:space="preserve">Örmény Katolikus Egyházközség </t>
  </si>
  <si>
    <t>Budapesti Román Egyesület</t>
  </si>
  <si>
    <t>Pályázati felújítása</t>
  </si>
  <si>
    <t>Felújítás támogatása</t>
  </si>
  <si>
    <t xml:space="preserve">Utcai takarítógép kiegészítő </t>
  </si>
  <si>
    <t>1 db járda és utcai takarítógép vásárlás támogatása</t>
  </si>
  <si>
    <t>Déli u. 4-6 vízellátás támogatása</t>
  </si>
  <si>
    <t>Fővárosi Gázművek</t>
  </si>
  <si>
    <t>Kerületi lakosok</t>
  </si>
  <si>
    <t>Felújítás támogatása (Örmény Kisebbségi Önkormányzat)</t>
  </si>
  <si>
    <t>- Felhalm.célú pénzszk.átadás non-profit szervezeteknek</t>
  </si>
  <si>
    <t>Normatív lakásfenntartási támogatás</t>
  </si>
  <si>
    <t>Rendszeres gyermekvédelmi pénzbeli ellátások összesen:</t>
  </si>
  <si>
    <t xml:space="preserve">Rendszeres szociális pénzbeli ellátások összesen: </t>
  </si>
  <si>
    <t xml:space="preserve">Munkanélküli ellátások összesen: </t>
  </si>
  <si>
    <t xml:space="preserve">Eseti pénzbeli szociális ellátások összesen: </t>
  </si>
  <si>
    <t xml:space="preserve">5. </t>
  </si>
  <si>
    <t xml:space="preserve">Eseti pénzbeli gyermekvédelmi ellátások </t>
  </si>
  <si>
    <t>Bursa Hungarica felsőoktatási ösztöndíjrendszer</t>
  </si>
  <si>
    <t xml:space="preserve">Eseti pénzbeli gyermekvédelmi ellátások  összesen: </t>
  </si>
  <si>
    <t xml:space="preserve">Költségvetési szervnek folyósított támogatás </t>
  </si>
  <si>
    <t>- Műk.célú pe.átadás nem pénzügyi vállalkozásnak</t>
  </si>
  <si>
    <t xml:space="preserve">- Felhalm.célú pénzeszközátadás egyéb vállalkozásnak  </t>
  </si>
  <si>
    <t>- Felhalm.célú pe.átadás központi költségv.szervnek</t>
  </si>
  <si>
    <t>- Méltányossági közgyógyellátás</t>
  </si>
  <si>
    <t>8. Egyéb felhalmozási kiadás</t>
  </si>
  <si>
    <t>9. Felhalmozás célú pénzeszköz átadás</t>
  </si>
  <si>
    <t xml:space="preserve">Alaptev. összegfüggő egyéb bevételek </t>
  </si>
  <si>
    <t xml:space="preserve">II. </t>
  </si>
  <si>
    <t>Polgármesteri tartalék</t>
  </si>
  <si>
    <t>Önkormányzati általános tartalék</t>
  </si>
  <si>
    <t>- Kerületi beruházások</t>
  </si>
  <si>
    <t>- Pénzügyi befektetések kiadásai</t>
  </si>
  <si>
    <t>- Felhalmozási célú pénzeszköz átadás államházt.belülre</t>
  </si>
  <si>
    <t>- Felhalmozás célú pénzeszköz átadás államházt.kívülre</t>
  </si>
  <si>
    <t>Különféle bírságok, pótlékok és egyéb sajátos bevételek</t>
  </si>
  <si>
    <t>Normatív támogatások</t>
  </si>
  <si>
    <t xml:space="preserve">Felhalmozási célú pénzeszköz átvétel </t>
  </si>
  <si>
    <t xml:space="preserve">Előző évi  pénzmaradvány  igénybevétele </t>
  </si>
  <si>
    <t xml:space="preserve">Előző évi  vállakozási eredmény  igénybevétele </t>
  </si>
  <si>
    <t>Felhalmozási célra nyújtott kölcsön visszatérülése, értékpapirok értékesítésének kibocsátásának bevétele</t>
  </si>
  <si>
    <t>Előző évi  vállalkozási eredmény  igénybevételel</t>
  </si>
  <si>
    <t>Önkormányzatok elszámolásai</t>
  </si>
  <si>
    <t>Ingyenes nyelvoktatás</t>
  </si>
  <si>
    <t>- Felhalm. célú pe.átadás non-profit szervezeteknek</t>
  </si>
  <si>
    <t>- Felhalm. célú pe.átad.önkorm.nem pü.vállalk-nak</t>
  </si>
  <si>
    <t>Önkormányzati tankönyv támogatás</t>
  </si>
  <si>
    <t>7. Működés célra átvett pénzeszköz</t>
  </si>
  <si>
    <t>8. Felhalmozás célra átvett pénzeszköz</t>
  </si>
  <si>
    <t>9. Felhalmozás és tőke jellegű bevétel</t>
  </si>
  <si>
    <t>10. Önkormányzati támogatás</t>
  </si>
  <si>
    <t>11. Előző évi pénzmaradvány</t>
  </si>
  <si>
    <t xml:space="preserve">Önállóan gazdálkodó intézmények összesen: </t>
  </si>
  <si>
    <t>38.</t>
  </si>
  <si>
    <t>önállóan gazdálkodók és kiemelt tételek szerint</t>
  </si>
  <si>
    <t>c</t>
  </si>
  <si>
    <t>Herman Ottó Általános Iskola</t>
  </si>
  <si>
    <t>1997. évi eredeti ei</t>
  </si>
  <si>
    <t>Királyerdei Művelődési Ház</t>
  </si>
  <si>
    <t>Polgármesteri Hivatal</t>
  </si>
  <si>
    <t xml:space="preserve">Budapest- Csepel Önkormányzata                                                                                   Polgármesteri Hivatal </t>
  </si>
  <si>
    <t>1997. évi várható telj.</t>
  </si>
  <si>
    <t>Kisegítő mezőgazdasági szolgáltatás</t>
  </si>
  <si>
    <t>Polgári védelmi tevékenység</t>
  </si>
  <si>
    <t>Állategészségügyi tevékenység</t>
  </si>
  <si>
    <t>részben önállóan gazd. intézmény</t>
  </si>
  <si>
    <t>- Működés célú pénzeszközátadás egyéb vállalkozásnak</t>
  </si>
  <si>
    <t>Nagy Imre Általános Művelődési Központ</t>
  </si>
  <si>
    <t>Felügyeleti szervtől kapott támogatás   (intézmény finanszírozás)</t>
  </si>
  <si>
    <t>Fejlesztési hitel - lakásépítési hitel</t>
  </si>
  <si>
    <t>Fejlesztési hitel - célhitel</t>
  </si>
  <si>
    <t>Csepeli Egészségügyi Szolgálat</t>
  </si>
  <si>
    <t>1.</t>
  </si>
  <si>
    <t>2.</t>
  </si>
  <si>
    <t>3.</t>
  </si>
  <si>
    <t>- Felhalm.célú pénzeszközátadás államháztatáson belülre</t>
  </si>
  <si>
    <t>- Felhalm.célú pénzeszk.átadás államháztartáson kívülre</t>
  </si>
  <si>
    <t>- Állami (önkorm.) nem pénzügyi vállalk.-nak</t>
  </si>
  <si>
    <t>Országgyűlési képviselő választások</t>
  </si>
  <si>
    <t>- Belföldi hitelműveletek kiadásai</t>
  </si>
  <si>
    <t>- Rövidlejáratú hitelek visszafizetése, törlesztése</t>
  </si>
  <si>
    <t>- Áthúzódó kötelezettségek előző évről</t>
  </si>
  <si>
    <t>- Céltartalék</t>
  </si>
  <si>
    <t>- Hosszúlejáratú hitelek visszafiz. törlesztése</t>
  </si>
  <si>
    <t xml:space="preserve">- Tartalék </t>
  </si>
  <si>
    <t xml:space="preserve">- Költségvetési szervnek folyósított támogatás </t>
  </si>
  <si>
    <t>Bevétel összesen</t>
  </si>
  <si>
    <t>Összesen:</t>
  </si>
  <si>
    <t>Budapest-Csepel Önkormányzata Csepeli Egészségügyi Szolgálat részben önállóan gazdálkodó intézményei</t>
  </si>
  <si>
    <t>Alcím</t>
  </si>
  <si>
    <t>Intézmény neve</t>
  </si>
  <si>
    <t>Csepeli Családsegítő Szolgálat</t>
  </si>
  <si>
    <t>Csepeli Gyermekjóléti Szolgálat</t>
  </si>
  <si>
    <t>Alaptevékenység szakfeladat száma</t>
  </si>
  <si>
    <t>Gazdálkodási jogkör szerint</t>
  </si>
  <si>
    <t>önállóan gazdálkodó intézmény</t>
  </si>
  <si>
    <t>részben önállóan gazdálkodó intézmény</t>
  </si>
  <si>
    <t>Előirányzat megnevezése</t>
  </si>
  <si>
    <t>Költségvetési létszámkeret főben</t>
  </si>
  <si>
    <t>Kiadások ezer Ft-ban</t>
  </si>
  <si>
    <t>1. Személyi juttatás</t>
  </si>
  <si>
    <t>VI.</t>
  </si>
  <si>
    <t>VII.</t>
  </si>
  <si>
    <t>2.oldal</t>
  </si>
  <si>
    <t>Építményadó</t>
  </si>
  <si>
    <t>Egyéb pénzügyi befektetések bevételei</t>
  </si>
  <si>
    <t>- Munkaadói járulék</t>
  </si>
  <si>
    <t>- Egészségügyi hozzájárulás</t>
  </si>
  <si>
    <t>Intézményi felújítás</t>
  </si>
  <si>
    <t>Útfelújítás</t>
  </si>
  <si>
    <t>Zöldfelület és berendezései felújítása</t>
  </si>
  <si>
    <t>Egyéb felhalmozási kiadás</t>
  </si>
  <si>
    <t>Kerületi beruházások</t>
  </si>
  <si>
    <t>Pénzügyi befektetések kiadásai</t>
  </si>
  <si>
    <t>- Táppénzhozzájárulás</t>
  </si>
  <si>
    <t>- Társadalombiztosítási járulék</t>
  </si>
  <si>
    <t>Működési kiadások összesen</t>
  </si>
  <si>
    <t>Felhalmozási kiadások összesen</t>
  </si>
  <si>
    <t xml:space="preserve">Bevételek </t>
  </si>
  <si>
    <t xml:space="preserve">Működés célú pénzeszköz átadás </t>
  </si>
  <si>
    <t xml:space="preserve">Felhalmozás célú pénzeszköz átadás </t>
  </si>
  <si>
    <t>Működési kiadások összesen (1+…+5)</t>
  </si>
  <si>
    <t>- Helyi adók összesen</t>
  </si>
  <si>
    <t>- Átengedett központi adók</t>
  </si>
  <si>
    <t>- Egyéb sajátos bevételek</t>
  </si>
  <si>
    <t>- Központi költségvetési támogatás</t>
  </si>
  <si>
    <t>- Felhalmozás célú központi költségvetési támogatás</t>
  </si>
  <si>
    <t>Helyi közutak, hidak létesítése, felújítása</t>
  </si>
  <si>
    <t>- Zöldfelület, park és berendezései felújítása</t>
  </si>
  <si>
    <t>- Útfelújítás</t>
  </si>
  <si>
    <t>- Kerületi beruházás</t>
  </si>
  <si>
    <t>- Ápolási díj</t>
  </si>
  <si>
    <t>- Lakásfenntartási támogatás</t>
  </si>
  <si>
    <t>- Átmeneti szociális segély</t>
  </si>
  <si>
    <t xml:space="preserve">Helyi Kisebbségi Önkormányzatok </t>
  </si>
  <si>
    <t>- Munkaadó járulék</t>
  </si>
  <si>
    <t>ebből: képviselői, bizottsági kiadások</t>
  </si>
  <si>
    <t>- Szociálpolitikai és egyéb pénzbeli juttatások</t>
  </si>
  <si>
    <t>Helyi adók összesen (8-9-ig)</t>
  </si>
  <si>
    <t>Átengedett központi adók (10-12-ig)</t>
  </si>
  <si>
    <t>Csepeli Gyermekekért Alapítvány</t>
  </si>
  <si>
    <t xml:space="preserve">Csepeliek Művelődéséért Alapítvány </t>
  </si>
  <si>
    <t xml:space="preserve">Reformátusi egyházfi lakás </t>
  </si>
  <si>
    <t>Kialakításának támogatása</t>
  </si>
  <si>
    <t>Vámosgálfalva testvérváros általános iskola vizesblokk, művelődési ház konyha</t>
  </si>
  <si>
    <t>Mentőállomás fejlesztésének</t>
  </si>
  <si>
    <t>Támogatása</t>
  </si>
  <si>
    <t xml:space="preserve">Önkormányzati lakások lakbérbevétele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</si>
  <si>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Sor- szám</t>
  </si>
  <si>
    <t>Szociális és Egészségügyi ágazat érdekeltségi céltartalék</t>
  </si>
  <si>
    <t>Közutak és hidak üzemeltetése, fenntartása</t>
  </si>
  <si>
    <t>Város- és községgazdálkodási szolgáltatás</t>
  </si>
  <si>
    <t xml:space="preserve">- Rendszeres szociális segély </t>
  </si>
  <si>
    <t>- Tartósan munkanélküliek rendszeres szociális segélye</t>
  </si>
  <si>
    <t>- Időskorúak járadéka</t>
  </si>
  <si>
    <t>- Szociálpolitikai és egyéb pénzbeli juttatás</t>
  </si>
  <si>
    <t>- Munkanélküliek jövedelempótló támogatása</t>
  </si>
  <si>
    <t>- Mozgáskorlátozottak üzemanyag támogatása</t>
  </si>
  <si>
    <t>- Működés célú pénzeszközátadás államháztart. belülre</t>
  </si>
  <si>
    <t>- Felhalmozási kiadás</t>
  </si>
  <si>
    <t>- Non-profit szervezeteknek</t>
  </si>
  <si>
    <t>- Egyéb vállalkozásoknak</t>
  </si>
  <si>
    <t>- Fejezeten (önkormányzaton) belül</t>
  </si>
  <si>
    <t>- Pénzeszközátadás háztartásoknak</t>
  </si>
  <si>
    <t>- Központi költségvetési szervnek</t>
  </si>
  <si>
    <t xml:space="preserve">- Állami (önkormányzati) nem pénzügyi  vállalkozásnak </t>
  </si>
  <si>
    <t>- Zöldfelület és berendezései felújítása</t>
  </si>
  <si>
    <t>19/2005(VI.21) Kt.rend.mód. előirányzata</t>
  </si>
  <si>
    <t xml:space="preserve">Polgármesteri keret (Civil szerv.) </t>
  </si>
  <si>
    <t>Bolgár Ifjúsági Egyesület</t>
  </si>
  <si>
    <t>Tábor, néptánc folklór oktatás, Polikráistei bucsú (Bolgár Kisebbségi Önkormányzat)</t>
  </si>
  <si>
    <t>Működési célú támogatási kölcsön</t>
  </si>
  <si>
    <t>Működés célú támogatási kölcsön</t>
  </si>
  <si>
    <t>Költségvetési bevételek összesen: (I+II+III+IV)</t>
  </si>
  <si>
    <t>XI.</t>
  </si>
  <si>
    <t>Költségvetési bevételek összesen  (I+…+IX)</t>
  </si>
  <si>
    <t>Magyar Ökumenikus Szervezet</t>
  </si>
  <si>
    <t>Árvíz sújtotta székely települések támogatása</t>
  </si>
  <si>
    <t>39.</t>
  </si>
  <si>
    <t>Ingatlanvásárlás támogatása (Görög Kisebbségi Önkormányzat)</t>
  </si>
  <si>
    <t xml:space="preserve">Oktatási, Művelődési, Ifjúsági és Sport ágazat érdekeltségi céltartalék </t>
  </si>
  <si>
    <t>Oktatási, Művelődési, Ifjúsági és Sport ágazat 2005.szeptember 1-i bérfejlesztésre</t>
  </si>
  <si>
    <t>Szociális és Egészségügyi ágazat 2005.szeptember 1-i bérfejlesztésre</t>
  </si>
  <si>
    <t>28/2005(X.18) Kt.rend.mód. előirányzata</t>
  </si>
  <si>
    <t>Testületi tájé- koztató alapján mód. előrányzat</t>
  </si>
  <si>
    <t>Testületi tájékoztató alapján mód. előrányzat</t>
  </si>
  <si>
    <t>Pedagógusnapi  polgámesteri jutalmak Oktatási Művelődési Ifjúsági és Sport ágazat</t>
  </si>
  <si>
    <t>Budapesti Elektromos Művek</t>
  </si>
  <si>
    <t>CSM Központi út közvilágítás felújításának támogatása</t>
  </si>
  <si>
    <t>Körtefa u. villamosvezeték áthelyezésének támogatása</t>
  </si>
  <si>
    <t>ECDL számítógép-kezelői vizsga támogatása</t>
  </si>
  <si>
    <t>Kártérítés</t>
  </si>
  <si>
    <t>Tankönyvtámogatás</t>
  </si>
  <si>
    <t>Hosszúlejáratú hitelek visszafizetése, törleszt.</t>
  </si>
  <si>
    <t>Rövidlejáratú hitelek visszafizetése, törleszt.</t>
  </si>
  <si>
    <t>Önkormányzati pályázati önrész 544/2004(X.18)Kt. hat.    EU-s fejlesztési pályázat</t>
  </si>
  <si>
    <t>Céltartalékok összesen: (1-35-ig)</t>
  </si>
  <si>
    <t>Budapest-Csepel Önkormányzata Oktatási Szolgáltató Intézmény részben önállóan gazdálkodó intézményei</t>
  </si>
  <si>
    <t>Nevelési Tanácsadó</t>
  </si>
  <si>
    <t>Tanuszoda+Sportcsoport</t>
  </si>
  <si>
    <t>Fasang Árpád Zeneiskola</t>
  </si>
  <si>
    <t>Pedagógiai Szakmai Szolgáltató Intézmény</t>
  </si>
  <si>
    <t>8. Egyéb felhalmozás</t>
  </si>
  <si>
    <t>4. ÁFA bevétel</t>
  </si>
  <si>
    <t>5. Tovább számlázott bevétel</t>
  </si>
  <si>
    <t>6. Kamatbevétel</t>
  </si>
  <si>
    <t>Csepel Galéria és Helytört. Gy.</t>
  </si>
  <si>
    <t>Központi Műhely</t>
  </si>
  <si>
    <t>Hétszínvirág Napköziotth.Óvoda</t>
  </si>
  <si>
    <t xml:space="preserve"> Tátika Napköziotthonos Óvoda </t>
  </si>
  <si>
    <t>Kádár Katalin Napköziotth.Óvoda</t>
  </si>
  <si>
    <t>Napköziotth.Óvoda Jupiter 24/a.</t>
  </si>
  <si>
    <t>Népműv. és Kézműv. Óvoda</t>
  </si>
  <si>
    <t>Erdei Óvodák</t>
  </si>
  <si>
    <t>Kerek Világ Napköziotth.Óvoda</t>
  </si>
  <si>
    <t>Napsugár Napköziotth.Óvoda</t>
  </si>
  <si>
    <t>Napköziotth.Óvoda Kossuth L.u.</t>
  </si>
  <si>
    <t>Napköziotth.Óvoda Rákóczi 110.</t>
  </si>
  <si>
    <t>Napköziotth.Óvoda Vénusz u.</t>
  </si>
  <si>
    <t xml:space="preserve">Szivárvány Napköziotth.Óvoda </t>
  </si>
  <si>
    <t xml:space="preserve">Napköziotth.Óvoda Szabadság u. </t>
  </si>
  <si>
    <t>Napköziotth.Óvoda Erdősor 110.</t>
  </si>
  <si>
    <t>Gyermekláncfű Napköziotth.Óvoda</t>
  </si>
  <si>
    <t>Aprajafalva Napköziotth.Óvoda</t>
  </si>
  <si>
    <t>Móra Ferenc Ált. Iskola</t>
  </si>
  <si>
    <t>Vermes Miklós Ált. Iskola</t>
  </si>
  <si>
    <t>Gr. Széchenyi István Ált. Iskola</t>
  </si>
  <si>
    <t>Kölcsey Ferenc Ált. Iskola</t>
  </si>
  <si>
    <t>Kazinczy Ferenc Ált. Iskola</t>
  </si>
  <si>
    <t>II. Rákóczi Ferenc Ált. Iskola</t>
  </si>
  <si>
    <t>Mátyás Király Ált. Iskola</t>
  </si>
  <si>
    <t>Szárcsa Ált. Iskola</t>
  </si>
  <si>
    <t>Lajtha László Ált. Iskola</t>
  </si>
  <si>
    <t>Eötvös József Ált. Iskola</t>
  </si>
  <si>
    <t>Katona József Ált. Iskola</t>
  </si>
  <si>
    <t>Mészáros Jenő Ált. Iskola</t>
  </si>
  <si>
    <t>Jedlik Ányos Gimnázium</t>
  </si>
  <si>
    <t>Csete Balázs Középiskola</t>
  </si>
  <si>
    <t>Egyesített Bölcsődék</t>
  </si>
  <si>
    <t>34/2005(XII.13) Kt.rend.mód. előirányzata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</si>
</sst>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"/>
    <numFmt numFmtId="165" formatCode="yyyy"/>
    <numFmt numFmtId="166" formatCode="#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0.0000"/>
    <numFmt numFmtId="172" formatCode="0.000"/>
    <numFmt numFmtId="173" formatCode="0.0"/>
    <numFmt numFmtId="174" formatCode="0,000,000"/>
    <numFmt numFmtId="175" formatCode="#,###,###"/>
    <numFmt numFmtId="176" formatCode="###\ ###\ ##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#,###,##0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_ ;\-#,##0\ "/>
    <numFmt numFmtId="187" formatCode="#,##0.00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-* #,##0.0\ _F_t_-;\-* #,##0.0\ _F_t_-;_-* &quot;-&quot;??\ _F_t_-;_-@_-"/>
    <numFmt numFmtId="197" formatCode="_-* #,##0\ _F_t_-;\-* #,##0\ _F_t_-;_-* &quot;-&quot;??\ _F_t_-;_-@_-"/>
    <numFmt numFmtId="198" formatCode="&quot;?&quot;#,##0"/>
    <numFmt numFmtId="199" formatCode="&quot;?&quot;\ #,##0"/>
    <numFmt numFmtId="200" formatCode="&quot;*&quot;\ #,##0"/>
    <numFmt numFmtId="201" formatCode="#,##0.0000"/>
    <numFmt numFmtId="202" formatCode="&quot;*&quot;#,##0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i/>
      <sz val="10"/>
      <name val="Times New Roman CE"/>
      <family val="0"/>
    </font>
    <font>
      <b/>
      <sz val="14"/>
      <color indexed="8"/>
      <name val="Times New Roman CE"/>
      <family val="0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sz val="14"/>
      <color indexed="8"/>
      <name val="Times New Roman CE"/>
      <family val="0"/>
    </font>
    <font>
      <b/>
      <i/>
      <sz val="9"/>
      <name val="Times New Roman CE"/>
      <family val="0"/>
    </font>
    <font>
      <b/>
      <i/>
      <sz val="9"/>
      <color indexed="8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9"/>
      <name val="Times New Roman CE"/>
      <family val="0"/>
    </font>
    <font>
      <b/>
      <sz val="9"/>
      <color indexed="8"/>
      <name val="Times New Roman CE"/>
      <family val="0"/>
    </font>
    <font>
      <i/>
      <sz val="9"/>
      <name val="Times New Roman CE"/>
      <family val="0"/>
    </font>
    <font>
      <sz val="12"/>
      <name val="Times New Roman CE"/>
      <family val="1"/>
    </font>
    <font>
      <sz val="12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8"/>
      <name val="Times New Roman CE"/>
      <family val="1"/>
    </font>
    <font>
      <sz val="9"/>
      <name val="Arial CE"/>
      <family val="0"/>
    </font>
    <font>
      <sz val="9"/>
      <name val="MS Sans Serif"/>
      <family val="0"/>
    </font>
    <font>
      <b/>
      <sz val="9"/>
      <name val="MS Sans Serif"/>
      <family val="0"/>
    </font>
    <font>
      <b/>
      <i/>
      <sz val="9"/>
      <name val="MS Sans Serif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3"/>
      <name val="Times New Roman CE"/>
      <family val="1"/>
    </font>
    <font>
      <sz val="13"/>
      <name val="MS Sans Serif"/>
      <family val="0"/>
    </font>
    <font>
      <b/>
      <i/>
      <sz val="13"/>
      <name val="Times New Roman CE"/>
      <family val="1"/>
    </font>
    <font>
      <sz val="8"/>
      <name val="Arial CE"/>
      <family val="0"/>
    </font>
    <font>
      <b/>
      <i/>
      <sz val="8"/>
      <name val="Arial CE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name val="MS Sans Serif"/>
      <family val="0"/>
    </font>
    <font>
      <sz val="8"/>
      <color indexed="10"/>
      <name val="Times New Roman"/>
      <family val="1"/>
    </font>
    <font>
      <sz val="8"/>
      <color indexed="10"/>
      <name val="Arial CE"/>
      <family val="0"/>
    </font>
    <font>
      <sz val="10"/>
      <color indexed="10"/>
      <name val="MS Sans Serif"/>
      <family val="0"/>
    </font>
    <font>
      <sz val="7"/>
      <name val="Times New Roman CE"/>
      <family val="1"/>
    </font>
    <font>
      <b/>
      <sz val="8"/>
      <name val="MS Sans Serif"/>
      <family val="0"/>
    </font>
    <font>
      <b/>
      <sz val="8"/>
      <name val="Times New Roman CE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i/>
      <sz val="11"/>
      <name val="Times New Roman CE"/>
      <family val="1"/>
    </font>
    <font>
      <sz val="7"/>
      <name val="Times New Roman"/>
      <family val="1"/>
    </font>
    <font>
      <sz val="7"/>
      <name val="MS Sans Serif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9" applyFont="1" applyBorder="1" applyAlignment="1" applyProtection="1">
      <alignment horizontal="centerContinuous" vertical="center" wrapText="1"/>
      <protection hidden="1"/>
    </xf>
    <xf numFmtId="0" fontId="6" fillId="0" borderId="0" xfId="19" applyFont="1" applyBorder="1" applyAlignment="1" applyProtection="1">
      <alignment horizontal="centerContinuous" vertical="center" wrapText="1"/>
      <protection hidden="1"/>
    </xf>
    <xf numFmtId="3" fontId="7" fillId="0" borderId="0" xfId="19" applyNumberFormat="1" applyFont="1" applyAlignment="1" applyProtection="1">
      <alignment horizontal="centerContinuous" vertical="center" wrapText="1"/>
      <protection hidden="1"/>
    </xf>
    <xf numFmtId="0" fontId="6" fillId="0" borderId="0" xfId="19" applyFont="1" applyProtection="1">
      <alignment/>
      <protection hidden="1"/>
    </xf>
    <xf numFmtId="0" fontId="5" fillId="0" borderId="0" xfId="19" applyFont="1" applyBorder="1" applyAlignment="1" applyProtection="1">
      <alignment horizontal="centerContinuous" vertical="center"/>
      <protection hidden="1"/>
    </xf>
    <xf numFmtId="0" fontId="6" fillId="0" borderId="0" xfId="19" applyFont="1">
      <alignment/>
      <protection/>
    </xf>
    <xf numFmtId="0" fontId="6" fillId="0" borderId="1" xfId="19" applyFont="1" applyBorder="1">
      <alignment/>
      <protection/>
    </xf>
    <xf numFmtId="3" fontId="6" fillId="0" borderId="2" xfId="19" applyNumberFormat="1" applyFont="1" applyBorder="1" applyAlignment="1">
      <alignment horizontal="center" vertical="center" wrapText="1"/>
      <protection/>
    </xf>
    <xf numFmtId="0" fontId="6" fillId="0" borderId="0" xfId="19" applyFont="1" applyAlignment="1" applyProtection="1">
      <alignment vertical="center" wrapText="1"/>
      <protection hidden="1"/>
    </xf>
    <xf numFmtId="0" fontId="7" fillId="0" borderId="0" xfId="19" applyFont="1" applyAlignment="1" applyProtection="1">
      <alignment vertical="center"/>
      <protection hidden="1"/>
    </xf>
    <xf numFmtId="0" fontId="6" fillId="0" borderId="1" xfId="19" applyFont="1" applyBorder="1" applyAlignment="1" applyProtection="1" quotePrefix="1">
      <alignment vertical="center"/>
      <protection hidden="1"/>
    </xf>
    <xf numFmtId="0" fontId="6" fillId="0" borderId="3" xfId="19" applyFont="1" applyBorder="1" applyAlignment="1" applyProtection="1" quotePrefix="1">
      <alignment vertical="center"/>
      <protection hidden="1"/>
    </xf>
    <xf numFmtId="0" fontId="6" fillId="0" borderId="0" xfId="19" applyFont="1" applyAlignment="1" applyProtection="1">
      <alignment vertical="center"/>
      <protection hidden="1"/>
    </xf>
    <xf numFmtId="0" fontId="6" fillId="0" borderId="1" xfId="19" applyFont="1" applyBorder="1" applyAlignment="1" applyProtection="1" quotePrefix="1">
      <alignment/>
      <protection hidden="1"/>
    </xf>
    <xf numFmtId="0" fontId="6" fillId="0" borderId="3" xfId="19" applyFont="1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3" xfId="19" applyFont="1" applyBorder="1" applyAlignment="1" applyProtection="1" quotePrefix="1">
      <alignment/>
      <protection hidden="1"/>
    </xf>
    <xf numFmtId="0" fontId="6" fillId="0" borderId="3" xfId="19" applyFont="1" applyBorder="1" applyAlignment="1" applyProtection="1">
      <alignment vertical="center"/>
      <protection hidden="1"/>
    </xf>
    <xf numFmtId="0" fontId="6" fillId="0" borderId="1" xfId="21" applyFont="1" applyBorder="1" quotePrefix="1">
      <alignment/>
      <protection/>
    </xf>
    <xf numFmtId="0" fontId="6" fillId="0" borderId="3" xfId="21" applyFont="1" applyBorder="1" applyAlignment="1" quotePrefix="1">
      <alignment/>
      <protection/>
    </xf>
    <xf numFmtId="0" fontId="6" fillId="0" borderId="0" xfId="19" applyFont="1" applyBorder="1" applyProtection="1">
      <alignment/>
      <protection hidden="1"/>
    </xf>
    <xf numFmtId="3" fontId="7" fillId="0" borderId="0" xfId="19" applyNumberFormat="1" applyFont="1" applyProtection="1">
      <alignment/>
      <protection hidden="1"/>
    </xf>
    <xf numFmtId="0" fontId="6" fillId="0" borderId="0" xfId="19" applyFont="1" applyBorder="1" applyAlignment="1" applyProtection="1">
      <alignment/>
      <protection hidden="1"/>
    </xf>
    <xf numFmtId="0" fontId="4" fillId="0" borderId="0" xfId="21" applyFont="1" applyBorder="1" applyAlignment="1">
      <alignment horizontal="centerContinuous" vertical="center" wrapText="1"/>
      <protection/>
    </xf>
    <xf numFmtId="0" fontId="6" fillId="0" borderId="0" xfId="21" applyFont="1" applyBorder="1" applyAlignment="1">
      <alignment horizontal="centerContinuous" vertical="center" wrapText="1"/>
      <protection/>
    </xf>
    <xf numFmtId="3" fontId="6" fillId="0" borderId="0" xfId="21" applyNumberFormat="1" applyFont="1" applyAlignment="1">
      <alignment horizontal="centerContinuous" vertical="center" wrapText="1"/>
      <protection/>
    </xf>
    <xf numFmtId="3" fontId="13" fillId="0" borderId="0" xfId="21" applyNumberFormat="1" applyFont="1" applyAlignment="1">
      <alignment horizontal="centerContinuous" vertical="center" wrapText="1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/>
      <protection/>
    </xf>
    <xf numFmtId="3" fontId="6" fillId="0" borderId="0" xfId="21" applyNumberFormat="1" applyFont="1">
      <alignment/>
      <protection/>
    </xf>
    <xf numFmtId="3" fontId="11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12" fillId="0" borderId="0" xfId="21" applyFont="1">
      <alignment/>
      <protection/>
    </xf>
    <xf numFmtId="3" fontId="10" fillId="0" borderId="0" xfId="21" applyNumberFormat="1" applyFont="1" applyBorder="1">
      <alignment/>
      <protection/>
    </xf>
    <xf numFmtId="0" fontId="9" fillId="0" borderId="0" xfId="22">
      <alignment/>
      <protection/>
    </xf>
    <xf numFmtId="0" fontId="8" fillId="0" borderId="0" xfId="21" applyFont="1">
      <alignment/>
      <protection/>
    </xf>
    <xf numFmtId="3" fontId="9" fillId="0" borderId="0" xfId="22" applyNumberFormat="1">
      <alignment/>
      <protection/>
    </xf>
    <xf numFmtId="3" fontId="8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9" fillId="0" borderId="0" xfId="20">
      <alignment/>
      <protection/>
    </xf>
    <xf numFmtId="0" fontId="5" fillId="0" borderId="0" xfId="19" applyFont="1" applyBorder="1" applyAlignment="1" applyProtection="1">
      <alignment horizontal="centerContinuous" vertical="center" wrapText="1"/>
      <protection hidden="1"/>
    </xf>
    <xf numFmtId="0" fontId="7" fillId="0" borderId="1" xfId="19" applyFont="1" applyBorder="1" applyAlignment="1" applyProtection="1">
      <alignment vertical="center"/>
      <protection hidden="1"/>
    </xf>
    <xf numFmtId="0" fontId="7" fillId="0" borderId="3" xfId="19" applyFont="1" applyBorder="1" applyAlignment="1" applyProtection="1">
      <alignment vertical="center"/>
      <protection hidden="1"/>
    </xf>
    <xf numFmtId="3" fontId="7" fillId="0" borderId="2" xfId="19" applyNumberFormat="1" applyFont="1" applyBorder="1" applyAlignment="1" applyProtection="1">
      <alignment horizontal="right" vertical="center"/>
      <protection hidden="1"/>
    </xf>
    <xf numFmtId="3" fontId="6" fillId="0" borderId="2" xfId="19" applyNumberFormat="1" applyFont="1" applyBorder="1" applyAlignment="1" applyProtection="1">
      <alignment horizontal="right" vertical="center"/>
      <protection locked="0"/>
    </xf>
    <xf numFmtId="10" fontId="6" fillId="0" borderId="2" xfId="20" applyNumberFormat="1" applyFont="1" applyBorder="1" applyAlignment="1" applyProtection="1">
      <alignment horizontal="right" vertical="center"/>
      <protection locked="0"/>
    </xf>
    <xf numFmtId="3" fontId="7" fillId="0" borderId="2" xfId="19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" xfId="19" applyFont="1" applyBorder="1" applyAlignment="1" applyProtection="1">
      <alignment vertical="center"/>
      <protection hidden="1"/>
    </xf>
    <xf numFmtId="0" fontId="8" fillId="0" borderId="3" xfId="19" applyFont="1" applyBorder="1" applyAlignment="1" applyProtection="1">
      <alignment vertical="center"/>
      <protection hidden="1"/>
    </xf>
    <xf numFmtId="3" fontId="8" fillId="0" borderId="2" xfId="19" applyNumberFormat="1" applyFont="1" applyBorder="1" applyAlignment="1" applyProtection="1">
      <alignment horizontal="right" vertical="center"/>
      <protection locked="0"/>
    </xf>
    <xf numFmtId="0" fontId="8" fillId="0" borderId="0" xfId="19" applyFont="1" applyAlignment="1" applyProtection="1">
      <alignment vertical="center"/>
      <protection hidden="1"/>
    </xf>
    <xf numFmtId="0" fontId="8" fillId="0" borderId="3" xfId="19" applyFont="1" applyBorder="1" applyAlignment="1" applyProtection="1" quotePrefix="1">
      <alignment vertical="center"/>
      <protection hidden="1"/>
    </xf>
    <xf numFmtId="0" fontId="8" fillId="0" borderId="2" xfId="19" applyFont="1" applyBorder="1" applyAlignment="1" applyProtection="1">
      <alignment vertical="center"/>
      <protection hidden="1"/>
    </xf>
    <xf numFmtId="0" fontId="6" fillId="0" borderId="2" xfId="19" applyFont="1" applyBorder="1" applyAlignment="1" applyProtection="1">
      <alignment vertical="center"/>
      <protection hidden="1"/>
    </xf>
    <xf numFmtId="0" fontId="6" fillId="0" borderId="3" xfId="19" applyFont="1" applyBorder="1" applyAlignment="1" applyProtection="1" quotePrefix="1">
      <alignment vertical="center"/>
      <protection hidden="1"/>
    </xf>
    <xf numFmtId="0" fontId="14" fillId="0" borderId="0" xfId="0" applyFont="1" applyAlignment="1">
      <alignment horizontal="centerContinuous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 wrapText="1"/>
    </xf>
    <xf numFmtId="0" fontId="7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2" xfId="0" applyFont="1" applyBorder="1" applyAlignment="1" quotePrefix="1">
      <alignment wrapText="1"/>
    </xf>
    <xf numFmtId="0" fontId="6" fillId="0" borderId="3" xfId="19" applyFont="1" applyBorder="1" applyAlignment="1">
      <alignment horizontal="center"/>
      <protection/>
    </xf>
    <xf numFmtId="0" fontId="16" fillId="0" borderId="3" xfId="19" applyFont="1" applyBorder="1" applyAlignment="1" applyProtection="1">
      <alignment vertical="center"/>
      <protection hidden="1"/>
    </xf>
    <xf numFmtId="0" fontId="16" fillId="0" borderId="1" xfId="19" applyFont="1" applyBorder="1" applyAlignment="1" applyProtection="1">
      <alignment vertical="center"/>
      <protection hidden="1"/>
    </xf>
    <xf numFmtId="0" fontId="7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19" applyFont="1" applyBorder="1" applyAlignment="1" applyProtection="1" quotePrefix="1">
      <alignment vertical="center"/>
      <protection hidden="1"/>
    </xf>
    <xf numFmtId="0" fontId="6" fillId="0" borderId="0" xfId="19" applyFont="1" applyAlignment="1" applyProtection="1">
      <alignment vertical="center"/>
      <protection hidden="1"/>
    </xf>
    <xf numFmtId="182" fontId="7" fillId="0" borderId="2" xfId="19" applyNumberFormat="1" applyFont="1" applyBorder="1" applyAlignment="1" applyProtection="1">
      <alignment horizontal="right" vertical="center"/>
      <protection hidden="1"/>
    </xf>
    <xf numFmtId="182" fontId="7" fillId="0" borderId="2" xfId="19" applyNumberFormat="1" applyFont="1" applyBorder="1" applyAlignment="1" applyProtection="1">
      <alignment horizontal="right" vertical="center"/>
      <protection hidden="1"/>
    </xf>
    <xf numFmtId="3" fontId="6" fillId="0" borderId="2" xfId="19" applyNumberFormat="1" applyFont="1" applyBorder="1" applyAlignment="1" applyProtection="1">
      <alignment horizontal="right" vertical="center"/>
      <protection hidden="1"/>
    </xf>
    <xf numFmtId="3" fontId="8" fillId="0" borderId="2" xfId="19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2" xfId="19" applyFont="1" applyBorder="1" applyAlignment="1" applyProtection="1">
      <alignment vertical="center"/>
      <protection hidden="1"/>
    </xf>
    <xf numFmtId="0" fontId="6" fillId="0" borderId="2" xfId="19" applyFont="1" applyBorder="1" applyAlignment="1" applyProtection="1" quotePrefix="1">
      <alignment vertical="center"/>
      <protection hidden="1"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14" fillId="0" borderId="0" xfId="19" applyFont="1" applyBorder="1" applyAlignment="1" applyProtection="1">
      <alignment horizontal="centerContinuous" vertical="center" wrapText="1"/>
      <protection hidden="1"/>
    </xf>
    <xf numFmtId="3" fontId="8" fillId="0" borderId="2" xfId="0" applyNumberFormat="1" applyFont="1" applyBorder="1" applyAlignment="1">
      <alignment/>
    </xf>
    <xf numFmtId="0" fontId="17" fillId="0" borderId="0" xfId="22" applyFont="1">
      <alignment/>
      <protection/>
    </xf>
    <xf numFmtId="3" fontId="18" fillId="0" borderId="0" xfId="21" applyNumberFormat="1" applyFont="1" applyBorder="1" applyAlignment="1">
      <alignment horizontal="centerContinuous" vertical="center" wrapText="1"/>
      <protection/>
    </xf>
    <xf numFmtId="0" fontId="9" fillId="0" borderId="0" xfId="22" applyFont="1" applyBorder="1">
      <alignment/>
      <protection/>
    </xf>
    <xf numFmtId="0" fontId="19" fillId="0" borderId="4" xfId="21" applyFont="1" applyBorder="1">
      <alignment/>
      <protection/>
    </xf>
    <xf numFmtId="0" fontId="19" fillId="0" borderId="3" xfId="21" applyFont="1" applyBorder="1" applyAlignment="1">
      <alignment/>
      <protection/>
    </xf>
    <xf numFmtId="3" fontId="20" fillId="0" borderId="2" xfId="21" applyNumberFormat="1" applyFont="1" applyFill="1" applyBorder="1" applyAlignment="1">
      <alignment horizontal="right" vertical="top"/>
      <protection/>
    </xf>
    <xf numFmtId="3" fontId="20" fillId="0" borderId="4" xfId="21" applyNumberFormat="1" applyFont="1" applyFill="1" applyBorder="1" applyAlignment="1">
      <alignment horizontal="right" vertical="top"/>
      <protection/>
    </xf>
    <xf numFmtId="0" fontId="21" fillId="0" borderId="4" xfId="21" applyFont="1" applyBorder="1">
      <alignment/>
      <protection/>
    </xf>
    <xf numFmtId="0" fontId="21" fillId="0" borderId="1" xfId="21" applyFont="1" applyBorder="1" applyAlignment="1" quotePrefix="1">
      <alignment/>
      <protection/>
    </xf>
    <xf numFmtId="0" fontId="21" fillId="0" borderId="3" xfId="21" applyFont="1" applyBorder="1" applyAlignment="1" quotePrefix="1">
      <alignment/>
      <protection/>
    </xf>
    <xf numFmtId="3" fontId="22" fillId="0" borderId="2" xfId="21" applyNumberFormat="1" applyFont="1" applyFill="1" applyBorder="1" applyAlignment="1">
      <alignment horizontal="right" vertical="top"/>
      <protection/>
    </xf>
    <xf numFmtId="3" fontId="22" fillId="0" borderId="2" xfId="21" applyNumberFormat="1" applyFont="1" applyFill="1" applyBorder="1" applyAlignment="1" applyProtection="1">
      <alignment horizontal="right" vertical="top"/>
      <protection locked="0"/>
    </xf>
    <xf numFmtId="0" fontId="21" fillId="0" borderId="1" xfId="21" applyFont="1" applyBorder="1" quotePrefix="1">
      <alignment/>
      <protection/>
    </xf>
    <xf numFmtId="3" fontId="22" fillId="0" borderId="2" xfId="21" applyNumberFormat="1" applyFont="1" applyFill="1" applyBorder="1">
      <alignment/>
      <protection/>
    </xf>
    <xf numFmtId="3" fontId="22" fillId="0" borderId="4" xfId="21" applyNumberFormat="1" applyFont="1" applyFill="1" applyBorder="1">
      <alignment/>
      <protection/>
    </xf>
    <xf numFmtId="0" fontId="19" fillId="0" borderId="1" xfId="21" applyFont="1" applyBorder="1" applyAlignment="1" quotePrefix="1">
      <alignment/>
      <protection/>
    </xf>
    <xf numFmtId="0" fontId="19" fillId="0" borderId="3" xfId="21" applyFont="1" applyBorder="1" applyAlignment="1" quotePrefix="1">
      <alignment/>
      <protection/>
    </xf>
    <xf numFmtId="3" fontId="20" fillId="0" borderId="2" xfId="21" applyNumberFormat="1" applyFont="1" applyFill="1" applyBorder="1">
      <alignment/>
      <protection/>
    </xf>
    <xf numFmtId="3" fontId="22" fillId="0" borderId="2" xfId="21" applyNumberFormat="1" applyFont="1" applyFill="1" applyBorder="1" applyProtection="1">
      <alignment/>
      <protection locked="0"/>
    </xf>
    <xf numFmtId="0" fontId="21" fillId="0" borderId="1" xfId="21" applyFont="1" applyBorder="1">
      <alignment/>
      <protection/>
    </xf>
    <xf numFmtId="0" fontId="19" fillId="0" borderId="1" xfId="21" applyFont="1" applyBorder="1">
      <alignment/>
      <protection/>
    </xf>
    <xf numFmtId="0" fontId="21" fillId="0" borderId="3" xfId="21" applyFont="1" applyBorder="1">
      <alignment/>
      <protection/>
    </xf>
    <xf numFmtId="3" fontId="20" fillId="0" borderId="2" xfId="21" applyNumberFormat="1" applyFont="1" applyBorder="1">
      <alignment/>
      <protection/>
    </xf>
    <xf numFmtId="3" fontId="20" fillId="0" borderId="4" xfId="21" applyNumberFormat="1" applyFont="1" applyBorder="1">
      <alignment/>
      <protection/>
    </xf>
    <xf numFmtId="3" fontId="21" fillId="0" borderId="2" xfId="21" applyNumberFormat="1" applyFont="1" applyBorder="1" applyAlignment="1">
      <alignment horizontal="right" vertical="top"/>
      <protection/>
    </xf>
    <xf numFmtId="3" fontId="21" fillId="0" borderId="2" xfId="21" applyNumberFormat="1" applyFont="1" applyBorder="1" applyAlignment="1" applyProtection="1">
      <alignment horizontal="right" vertical="top"/>
      <protection locked="0"/>
    </xf>
    <xf numFmtId="3" fontId="22" fillId="0" borderId="2" xfId="21" applyNumberFormat="1" applyFont="1" applyBorder="1">
      <alignment/>
      <protection/>
    </xf>
    <xf numFmtId="0" fontId="21" fillId="0" borderId="0" xfId="21" applyFont="1">
      <alignment/>
      <protection/>
    </xf>
    <xf numFmtId="3" fontId="22" fillId="0" borderId="4" xfId="21" applyNumberFormat="1" applyFont="1" applyBorder="1">
      <alignment/>
      <protection/>
    </xf>
    <xf numFmtId="0" fontId="20" fillId="0" borderId="4" xfId="21" applyFont="1" applyBorder="1">
      <alignment/>
      <protection/>
    </xf>
    <xf numFmtId="0" fontId="20" fillId="0" borderId="3" xfId="21" applyFont="1" applyBorder="1" applyAlignment="1">
      <alignment/>
      <protection/>
    </xf>
    <xf numFmtId="0" fontId="22" fillId="0" borderId="4" xfId="21" applyFont="1" applyBorder="1">
      <alignment/>
      <protection/>
    </xf>
    <xf numFmtId="0" fontId="22" fillId="0" borderId="1" xfId="21" applyFont="1" applyBorder="1" applyAlignment="1" quotePrefix="1">
      <alignment/>
      <protection/>
    </xf>
    <xf numFmtId="0" fontId="22" fillId="0" borderId="3" xfId="21" applyFont="1" applyBorder="1" applyAlignment="1" quotePrefix="1">
      <alignment/>
      <protection/>
    </xf>
    <xf numFmtId="0" fontId="22" fillId="0" borderId="3" xfId="21" applyFont="1" applyBorder="1" applyAlignment="1">
      <alignment/>
      <protection/>
    </xf>
    <xf numFmtId="0" fontId="22" fillId="0" borderId="1" xfId="21" applyFont="1" applyBorder="1" quotePrefix="1">
      <alignment/>
      <protection/>
    </xf>
    <xf numFmtId="0" fontId="22" fillId="0" borderId="3" xfId="21" applyFont="1" applyBorder="1" quotePrefix="1">
      <alignment/>
      <protection/>
    </xf>
    <xf numFmtId="0" fontId="21" fillId="0" borderId="3" xfId="0" applyFont="1" applyBorder="1" applyAlignment="1" quotePrefix="1">
      <alignment wrapText="1"/>
    </xf>
    <xf numFmtId="0" fontId="8" fillId="0" borderId="0" xfId="21" applyFont="1" applyBorder="1">
      <alignment/>
      <protection/>
    </xf>
    <xf numFmtId="0" fontId="14" fillId="0" borderId="0" xfId="21" applyFont="1" applyBorder="1" applyAlignment="1">
      <alignment horizontal="centerContinuous" vertical="center" wrapText="1"/>
      <protection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2" xfId="0" applyFont="1" applyBorder="1" applyAlignment="1">
      <alignment horizontal="right" vertical="center"/>
    </xf>
    <xf numFmtId="3" fontId="22" fillId="0" borderId="5" xfId="21" applyNumberFormat="1" applyFont="1" applyBorder="1">
      <alignment/>
      <protection/>
    </xf>
    <xf numFmtId="3" fontId="22" fillId="0" borderId="5" xfId="21" applyNumberFormat="1" applyFont="1" applyBorder="1" applyProtection="1">
      <alignment/>
      <protection locked="0"/>
    </xf>
    <xf numFmtId="3" fontId="19" fillId="0" borderId="4" xfId="21" applyNumberFormat="1" applyFont="1" applyFill="1" applyBorder="1" applyAlignment="1">
      <alignment horizontal="right" vertical="top"/>
      <protection/>
    </xf>
    <xf numFmtId="3" fontId="19" fillId="0" borderId="4" xfId="21" applyNumberFormat="1" applyFont="1" applyFill="1" applyBorder="1">
      <alignment/>
      <protection/>
    </xf>
    <xf numFmtId="3" fontId="21" fillId="0" borderId="4" xfId="21" applyNumberFormat="1" applyFont="1" applyFill="1" applyBorder="1" applyProtection="1">
      <alignment/>
      <protection locked="0"/>
    </xf>
    <xf numFmtId="3" fontId="21" fillId="0" borderId="2" xfId="21" applyNumberFormat="1" applyFont="1" applyBorder="1">
      <alignment/>
      <protection/>
    </xf>
    <xf numFmtId="3" fontId="21" fillId="0" borderId="4" xfId="21" applyNumberFormat="1" applyFont="1" applyFill="1" applyBorder="1">
      <alignment/>
      <protection/>
    </xf>
    <xf numFmtId="3" fontId="19" fillId="0" borderId="4" xfId="21" applyNumberFormat="1" applyFont="1" applyFill="1" applyBorder="1" applyProtection="1">
      <alignment/>
      <protection locked="0"/>
    </xf>
    <xf numFmtId="3" fontId="21" fillId="0" borderId="4" xfId="21" applyNumberFormat="1" applyFont="1" applyFill="1" applyBorder="1" applyAlignment="1">
      <alignment horizontal="right" vertical="top"/>
      <protection/>
    </xf>
    <xf numFmtId="3" fontId="21" fillId="0" borderId="4" xfId="21" applyNumberFormat="1" applyFont="1" applyBorder="1" applyProtection="1">
      <alignment/>
      <protection locked="0"/>
    </xf>
    <xf numFmtId="3" fontId="21" fillId="0" borderId="4" xfId="21" applyNumberFormat="1" applyFont="1" applyBorder="1">
      <alignment/>
      <protection/>
    </xf>
    <xf numFmtId="3" fontId="21" fillId="0" borderId="4" xfId="21" applyNumberFormat="1" applyFont="1" applyBorder="1" applyAlignment="1" applyProtection="1">
      <alignment horizontal="right" vertical="top"/>
      <protection locked="0"/>
    </xf>
    <xf numFmtId="3" fontId="21" fillId="0" borderId="2" xfId="21" applyNumberFormat="1" applyFont="1" applyFill="1" applyBorder="1" applyAlignment="1">
      <alignment horizontal="right" vertical="top"/>
      <protection/>
    </xf>
    <xf numFmtId="3" fontId="21" fillId="0" borderId="2" xfId="21" applyNumberFormat="1" applyFont="1" applyBorder="1" applyAlignment="1" applyProtection="1">
      <alignment horizontal="right" vertical="top"/>
      <protection locked="0"/>
    </xf>
    <xf numFmtId="3" fontId="16" fillId="0" borderId="2" xfId="19" applyNumberFormat="1" applyFont="1" applyBorder="1" applyAlignment="1" applyProtection="1">
      <alignment horizontal="right" vertical="center"/>
      <protection hidden="1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19" fillId="0" borderId="4" xfId="21" applyFont="1" applyBorder="1" applyAlignment="1">
      <alignment horizontal="left" vertical="center"/>
      <protection/>
    </xf>
    <xf numFmtId="0" fontId="9" fillId="0" borderId="0" xfId="20" applyFont="1">
      <alignment/>
      <protection/>
    </xf>
    <xf numFmtId="3" fontId="21" fillId="0" borderId="4" xfId="21" applyNumberFormat="1" applyFont="1" applyBorder="1" applyAlignment="1">
      <alignment vertical="center" wrapText="1"/>
      <protection/>
    </xf>
    <xf numFmtId="3" fontId="9" fillId="0" borderId="0" xfId="20" applyNumberFormat="1">
      <alignment/>
      <protection/>
    </xf>
    <xf numFmtId="3" fontId="6" fillId="0" borderId="0" xfId="19" applyNumberFormat="1" applyFont="1" applyAlignment="1" applyProtection="1">
      <alignment horizontal="centerContinuous" vertical="center" wrapText="1"/>
      <protection hidden="1"/>
    </xf>
    <xf numFmtId="3" fontId="6" fillId="0" borderId="0" xfId="19" applyNumberFormat="1" applyFont="1" applyProtection="1">
      <alignment/>
      <protection hidden="1"/>
    </xf>
    <xf numFmtId="3" fontId="5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8" fillId="0" borderId="2" xfId="19" applyNumberFormat="1" applyFont="1" applyBorder="1" applyProtection="1">
      <alignment/>
      <protection hidden="1"/>
    </xf>
    <xf numFmtId="0" fontId="8" fillId="0" borderId="0" xfId="19" applyFont="1" applyProtection="1">
      <alignment/>
      <protection hidden="1"/>
    </xf>
    <xf numFmtId="0" fontId="5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6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/>
    </xf>
    <xf numFmtId="3" fontId="21" fillId="0" borderId="0" xfId="21" applyNumberFormat="1" applyFont="1" applyFill="1" applyBorder="1" applyAlignment="1">
      <alignment horizontal="right" vertical="top"/>
      <protection/>
    </xf>
    <xf numFmtId="0" fontId="19" fillId="0" borderId="2" xfId="0" applyFont="1" applyBorder="1" applyAlignment="1">
      <alignment wrapText="1"/>
    </xf>
    <xf numFmtId="0" fontId="21" fillId="0" borderId="0" xfId="22" applyFont="1" quotePrefix="1">
      <alignment/>
      <protection/>
    </xf>
    <xf numFmtId="3" fontId="7" fillId="0" borderId="0" xfId="19" applyNumberFormat="1" applyFont="1" applyAlignment="1" applyProtection="1">
      <alignment horizontal="centerContinuous" vertical="center" wrapText="1"/>
      <protection hidden="1"/>
    </xf>
    <xf numFmtId="0" fontId="6" fillId="0" borderId="2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3" fontId="6" fillId="0" borderId="2" xfId="19" applyNumberFormat="1" applyFont="1" applyBorder="1" applyAlignment="1">
      <alignment horizontal="center" vertical="center" wrapText="1"/>
      <protection/>
    </xf>
    <xf numFmtId="3" fontId="6" fillId="0" borderId="2" xfId="19" applyNumberFormat="1" applyFont="1" applyBorder="1" applyAlignment="1" applyProtection="1">
      <alignment horizontal="center" vertical="center" wrapText="1"/>
      <protection hidden="1"/>
    </xf>
    <xf numFmtId="0" fontId="7" fillId="0" borderId="1" xfId="19" applyFont="1" applyBorder="1" applyAlignment="1">
      <alignment horizontal="left"/>
      <protection/>
    </xf>
    <xf numFmtId="0" fontId="6" fillId="0" borderId="2" xfId="19" applyFont="1" applyBorder="1" applyAlignment="1" applyProtection="1">
      <alignment horizontal="right" vertical="center"/>
      <protection hidden="1"/>
    </xf>
    <xf numFmtId="0" fontId="6" fillId="0" borderId="1" xfId="19" applyFont="1" applyBorder="1" applyAlignment="1" applyProtection="1">
      <alignment vertical="center" wrapText="1"/>
      <protection hidden="1"/>
    </xf>
    <xf numFmtId="0" fontId="6" fillId="0" borderId="2" xfId="19" applyFont="1" applyBorder="1" applyAlignment="1" applyProtection="1">
      <alignment horizontal="right"/>
      <protection hidden="1"/>
    </xf>
    <xf numFmtId="0" fontId="6" fillId="0" borderId="1" xfId="19" applyFont="1" applyBorder="1" applyAlignment="1" applyProtection="1">
      <alignment wrapText="1"/>
      <protection hidden="1"/>
    </xf>
    <xf numFmtId="0" fontId="6" fillId="0" borderId="1" xfId="19" applyFont="1" applyBorder="1" applyAlignment="1" applyProtection="1" quotePrefix="1">
      <alignment wrapText="1"/>
      <protection hidden="1"/>
    </xf>
    <xf numFmtId="0" fontId="6" fillId="0" borderId="1" xfId="21" applyFont="1" applyBorder="1" applyAlignment="1">
      <alignment wrapText="1"/>
      <protection/>
    </xf>
    <xf numFmtId="0" fontId="6" fillId="0" borderId="2" xfId="21" applyFont="1" applyBorder="1" applyAlignment="1">
      <alignment horizontal="right"/>
      <protection/>
    </xf>
    <xf numFmtId="0" fontId="8" fillId="0" borderId="2" xfId="21" applyFont="1" applyBorder="1" applyAlignment="1">
      <alignment horizontal="right"/>
      <protection/>
    </xf>
    <xf numFmtId="0" fontId="8" fillId="0" borderId="1" xfId="19" applyFont="1" applyBorder="1" applyAlignment="1" applyProtection="1">
      <alignment vertical="center" wrapText="1"/>
      <protection hidden="1"/>
    </xf>
    <xf numFmtId="0" fontId="8" fillId="0" borderId="2" xfId="19" applyFont="1" applyBorder="1" applyAlignment="1" applyProtection="1">
      <alignment horizontal="right" vertical="center"/>
      <protection hidden="1"/>
    </xf>
    <xf numFmtId="0" fontId="16" fillId="0" borderId="2" xfId="19" applyFont="1" applyBorder="1" applyAlignment="1" applyProtection="1" quotePrefix="1">
      <alignment horizontal="right" vertical="center"/>
      <protection hidden="1"/>
    </xf>
    <xf numFmtId="0" fontId="16" fillId="0" borderId="1" xfId="19" applyFont="1" applyBorder="1" applyAlignment="1" applyProtection="1">
      <alignment vertical="center" wrapText="1"/>
      <protection hidden="1"/>
    </xf>
    <xf numFmtId="0" fontId="7" fillId="0" borderId="2" xfId="19" applyFont="1" applyBorder="1" applyAlignment="1" applyProtection="1">
      <alignment vertical="center"/>
      <protection hidden="1"/>
    </xf>
    <xf numFmtId="0" fontId="16" fillId="0" borderId="0" xfId="19" applyFont="1" applyBorder="1" applyAlignment="1" applyProtection="1">
      <alignment vertical="center"/>
      <protection hidden="1"/>
    </xf>
    <xf numFmtId="3" fontId="19" fillId="0" borderId="4" xfId="21" applyNumberFormat="1" applyFont="1" applyBorder="1">
      <alignment/>
      <protection/>
    </xf>
    <xf numFmtId="3" fontId="21" fillId="0" borderId="2" xfId="21" applyNumberFormat="1" applyFont="1" applyBorder="1" applyProtection="1">
      <alignment/>
      <protection locked="0"/>
    </xf>
    <xf numFmtId="0" fontId="9" fillId="0" borderId="0" xfId="22" applyBorder="1">
      <alignment/>
      <protection/>
    </xf>
    <xf numFmtId="0" fontId="12" fillId="0" borderId="2" xfId="0" applyFont="1" applyBorder="1" applyAlignment="1">
      <alignment horizontal="right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7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/>
    </xf>
    <xf numFmtId="0" fontId="1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0" xfId="0" applyFont="1" applyAlignment="1">
      <alignment/>
    </xf>
    <xf numFmtId="0" fontId="6" fillId="0" borderId="9" xfId="0" applyFont="1" applyBorder="1" applyAlignment="1">
      <alignment/>
    </xf>
    <xf numFmtId="0" fontId="26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>
      <alignment wrapText="1"/>
    </xf>
    <xf numFmtId="0" fontId="6" fillId="0" borderId="2" xfId="19" applyFont="1" applyBorder="1" applyAlignment="1">
      <alignment horizontal="centerContinuous" vertical="center"/>
      <protection/>
    </xf>
    <xf numFmtId="0" fontId="7" fillId="0" borderId="2" xfId="19" applyFont="1" applyBorder="1" applyAlignment="1" applyProtection="1">
      <alignment horizontal="right" vertical="center"/>
      <protection hidden="1"/>
    </xf>
    <xf numFmtId="0" fontId="6" fillId="0" borderId="2" xfId="19" applyFont="1" applyBorder="1" applyAlignment="1" applyProtection="1">
      <alignment horizontal="right" vertical="center"/>
      <protection hidden="1"/>
    </xf>
    <xf numFmtId="3" fontId="22" fillId="0" borderId="4" xfId="21" applyNumberFormat="1" applyFont="1" applyFill="1" applyBorder="1" applyAlignment="1" applyProtection="1">
      <alignment horizontal="right" vertical="top"/>
      <protection locked="0"/>
    </xf>
    <xf numFmtId="3" fontId="20" fillId="0" borderId="4" xfId="21" applyNumberFormat="1" applyFont="1" applyFill="1" applyBorder="1">
      <alignment/>
      <protection/>
    </xf>
    <xf numFmtId="3" fontId="22" fillId="0" borderId="4" xfId="21" applyNumberFormat="1" applyFont="1" applyFill="1" applyBorder="1" applyProtection="1">
      <alignment/>
      <protection locked="0"/>
    </xf>
    <xf numFmtId="3" fontId="21" fillId="0" borderId="4" xfId="21" applyNumberFormat="1" applyFont="1" applyBorder="1" applyAlignment="1" applyProtection="1">
      <alignment horizontal="right" vertical="top"/>
      <protection locked="0"/>
    </xf>
    <xf numFmtId="3" fontId="21" fillId="0" borderId="1" xfId="21" applyNumberFormat="1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/>
      <protection/>
    </xf>
    <xf numFmtId="3" fontId="20" fillId="0" borderId="10" xfId="21" applyNumberFormat="1" applyFont="1" applyFill="1" applyBorder="1" applyAlignment="1">
      <alignment horizontal="right" vertical="top"/>
      <protection/>
    </xf>
    <xf numFmtId="3" fontId="20" fillId="0" borderId="11" xfId="21" applyNumberFormat="1" applyFont="1" applyFill="1" applyBorder="1" applyAlignment="1">
      <alignment horizontal="right" vertical="top"/>
      <protection/>
    </xf>
    <xf numFmtId="0" fontId="19" fillId="0" borderId="7" xfId="2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2" xfId="21" applyFont="1" applyBorder="1" applyAlignment="1">
      <alignment/>
      <protection/>
    </xf>
    <xf numFmtId="3" fontId="20" fillId="0" borderId="5" xfId="21" applyNumberFormat="1" applyFont="1" applyFill="1" applyBorder="1">
      <alignment/>
      <protection/>
    </xf>
    <xf numFmtId="3" fontId="20" fillId="0" borderId="6" xfId="21" applyNumberFormat="1" applyFont="1" applyFill="1" applyBorder="1">
      <alignment/>
      <protection/>
    </xf>
    <xf numFmtId="0" fontId="21" fillId="0" borderId="4" xfId="21" applyFont="1" applyBorder="1" applyAlignment="1" quotePrefix="1">
      <alignment/>
      <protection/>
    </xf>
    <xf numFmtId="3" fontId="22" fillId="0" borderId="1" xfId="21" applyNumberFormat="1" applyFont="1" applyFill="1" applyBorder="1">
      <alignment/>
      <protection/>
    </xf>
    <xf numFmtId="3" fontId="22" fillId="0" borderId="1" xfId="21" applyNumberFormat="1" applyFont="1" applyFill="1" applyBorder="1" applyProtection="1">
      <alignment/>
      <protection locked="0"/>
    </xf>
    <xf numFmtId="3" fontId="22" fillId="0" borderId="3" xfId="21" applyNumberFormat="1" applyFont="1" applyFill="1" applyBorder="1" applyProtection="1">
      <alignment/>
      <protection locked="0"/>
    </xf>
    <xf numFmtId="0" fontId="21" fillId="0" borderId="6" xfId="21" applyFont="1" applyBorder="1" applyAlignment="1" quotePrefix="1">
      <alignment/>
      <protection/>
    </xf>
    <xf numFmtId="0" fontId="21" fillId="0" borderId="9" xfId="21" applyFont="1" applyBorder="1" applyAlignment="1" quotePrefix="1">
      <alignment/>
      <protection/>
    </xf>
    <xf numFmtId="3" fontId="22" fillId="0" borderId="9" xfId="21" applyNumberFormat="1" applyFont="1" applyFill="1" applyBorder="1">
      <alignment/>
      <protection/>
    </xf>
    <xf numFmtId="3" fontId="22" fillId="0" borderId="9" xfId="21" applyNumberFormat="1" applyFont="1" applyFill="1" applyBorder="1" applyProtection="1">
      <alignment/>
      <protection locked="0"/>
    </xf>
    <xf numFmtId="3" fontId="22" fillId="0" borderId="12" xfId="21" applyNumberFormat="1" applyFont="1" applyFill="1" applyBorder="1" applyProtection="1">
      <alignment/>
      <protection locked="0"/>
    </xf>
    <xf numFmtId="3" fontId="22" fillId="0" borderId="3" xfId="21" applyNumberFormat="1" applyFont="1" applyFill="1" applyBorder="1">
      <alignment/>
      <protection/>
    </xf>
    <xf numFmtId="3" fontId="22" fillId="0" borderId="12" xfId="21" applyNumberFormat="1" applyFont="1" applyFill="1" applyBorder="1">
      <alignment/>
      <protection/>
    </xf>
    <xf numFmtId="0" fontId="21" fillId="0" borderId="6" xfId="21" applyFont="1" applyBorder="1">
      <alignment/>
      <protection/>
    </xf>
    <xf numFmtId="0" fontId="21" fillId="0" borderId="12" xfId="21" applyFont="1" applyBorder="1" applyAlignment="1" quotePrefix="1">
      <alignment/>
      <protection/>
    </xf>
    <xf numFmtId="0" fontId="21" fillId="0" borderId="4" xfId="21" applyFont="1" applyBorder="1" quotePrefix="1">
      <alignment/>
      <protection/>
    </xf>
    <xf numFmtId="3" fontId="22" fillId="0" borderId="1" xfId="21" applyNumberFormat="1" applyFont="1" applyFill="1" applyBorder="1" applyAlignment="1">
      <alignment horizontal="right" vertical="top"/>
      <protection/>
    </xf>
    <xf numFmtId="3" fontId="22" fillId="0" borderId="1" xfId="21" applyNumberFormat="1" applyFont="1" applyFill="1" applyBorder="1" applyAlignment="1" applyProtection="1">
      <alignment horizontal="right" vertical="top"/>
      <protection locked="0"/>
    </xf>
    <xf numFmtId="3" fontId="22" fillId="0" borderId="3" xfId="21" applyNumberFormat="1" applyFont="1" applyFill="1" applyBorder="1" applyAlignment="1" applyProtection="1">
      <alignment horizontal="right" vertical="top"/>
      <protection locked="0"/>
    </xf>
    <xf numFmtId="0" fontId="21" fillId="0" borderId="9" xfId="21" applyFont="1" applyBorder="1" quotePrefix="1">
      <alignment/>
      <protection/>
    </xf>
    <xf numFmtId="3" fontId="22" fillId="0" borderId="5" xfId="21" applyNumberFormat="1" applyFont="1" applyFill="1" applyBorder="1" applyAlignment="1">
      <alignment horizontal="right" vertical="top"/>
      <protection/>
    </xf>
    <xf numFmtId="3" fontId="22" fillId="0" borderId="5" xfId="21" applyNumberFormat="1" applyFont="1" applyFill="1" applyBorder="1" applyAlignment="1" applyProtection="1">
      <alignment horizontal="right" vertical="top"/>
      <protection locked="0"/>
    </xf>
    <xf numFmtId="3" fontId="22" fillId="0" borderId="6" xfId="21" applyNumberFormat="1" applyFont="1" applyFill="1" applyBorder="1" applyAlignment="1" applyProtection="1">
      <alignment horizontal="right" vertical="top"/>
      <protection locked="0"/>
    </xf>
    <xf numFmtId="0" fontId="19" fillId="0" borderId="8" xfId="21" applyFont="1" applyBorder="1">
      <alignment/>
      <protection/>
    </xf>
    <xf numFmtId="3" fontId="20" fillId="0" borderId="10" xfId="21" applyNumberFormat="1" applyFont="1" applyFill="1" applyBorder="1">
      <alignment/>
      <protection/>
    </xf>
    <xf numFmtId="3" fontId="20" fillId="0" borderId="11" xfId="21" applyNumberFormat="1" applyFont="1" applyFill="1" applyBorder="1">
      <alignment/>
      <protection/>
    </xf>
    <xf numFmtId="0" fontId="22" fillId="0" borderId="4" xfId="21" applyFont="1" applyBorder="1" applyAlignment="1" quotePrefix="1">
      <alignment/>
      <protection/>
    </xf>
    <xf numFmtId="3" fontId="20" fillId="0" borderId="1" xfId="21" applyNumberFormat="1" applyFont="1" applyFill="1" applyBorder="1">
      <alignment/>
      <protection/>
    </xf>
    <xf numFmtId="3" fontId="20" fillId="0" borderId="1" xfId="21" applyNumberFormat="1" applyFont="1" applyFill="1" applyBorder="1" applyProtection="1">
      <alignment/>
      <protection locked="0"/>
    </xf>
    <xf numFmtId="3" fontId="20" fillId="0" borderId="3" xfId="21" applyNumberFormat="1" applyFont="1" applyFill="1" applyBorder="1" applyProtection="1">
      <alignment/>
      <protection locked="0"/>
    </xf>
    <xf numFmtId="0" fontId="19" fillId="0" borderId="8" xfId="21" applyFont="1" applyBorder="1" applyAlignment="1" quotePrefix="1">
      <alignment/>
      <protection/>
    </xf>
    <xf numFmtId="3" fontId="20" fillId="0" borderId="10" xfId="21" applyNumberFormat="1" applyFont="1" applyBorder="1">
      <alignment/>
      <protection/>
    </xf>
    <xf numFmtId="3" fontId="20" fillId="0" borderId="11" xfId="21" applyNumberFormat="1" applyFont="1" applyBorder="1">
      <alignment/>
      <protection/>
    </xf>
    <xf numFmtId="3" fontId="21" fillId="0" borderId="1" xfId="21" applyNumberFormat="1" applyFont="1" applyBorder="1" applyAlignment="1">
      <alignment horizontal="right" vertical="top"/>
      <protection/>
    </xf>
    <xf numFmtId="3" fontId="21" fillId="0" borderId="1" xfId="21" applyNumberFormat="1" applyFont="1" applyBorder="1" applyAlignment="1" applyProtection="1">
      <alignment horizontal="right" vertical="top"/>
      <protection locked="0"/>
    </xf>
    <xf numFmtId="3" fontId="22" fillId="0" borderId="6" xfId="21" applyNumberFormat="1" applyFont="1" applyBorder="1">
      <alignment/>
      <protection/>
    </xf>
    <xf numFmtId="0" fontId="6" fillId="0" borderId="1" xfId="21" applyFont="1" applyBorder="1" applyAlignment="1">
      <alignment/>
      <protection/>
    </xf>
    <xf numFmtId="0" fontId="6" fillId="0" borderId="4" xfId="21" applyFont="1" applyBorder="1" applyAlignment="1">
      <alignment/>
      <protection/>
    </xf>
    <xf numFmtId="0" fontId="19" fillId="0" borderId="1" xfId="21" applyFont="1" applyBorder="1" applyAlignment="1">
      <alignment horizontal="center"/>
      <protection/>
    </xf>
    <xf numFmtId="3" fontId="19" fillId="0" borderId="1" xfId="21" applyNumberFormat="1" applyFont="1" applyBorder="1" applyAlignment="1">
      <alignment horizontal="right" vertical="top"/>
      <protection/>
    </xf>
    <xf numFmtId="3" fontId="22" fillId="0" borderId="1" xfId="21" applyNumberFormat="1" applyFont="1" applyBorder="1">
      <alignment/>
      <protection/>
    </xf>
    <xf numFmtId="3" fontId="22" fillId="0" borderId="1" xfId="21" applyNumberFormat="1" applyFont="1" applyBorder="1" applyProtection="1">
      <alignment/>
      <protection locked="0"/>
    </xf>
    <xf numFmtId="3" fontId="22" fillId="0" borderId="3" xfId="21" applyNumberFormat="1" applyFont="1" applyBorder="1" applyProtection="1">
      <alignment/>
      <protection locked="0"/>
    </xf>
    <xf numFmtId="0" fontId="20" fillId="0" borderId="1" xfId="21" applyFont="1" applyBorder="1">
      <alignment/>
      <protection/>
    </xf>
    <xf numFmtId="3" fontId="22" fillId="0" borderId="3" xfId="21" applyNumberFormat="1" applyFont="1" applyBorder="1" applyAlignment="1" applyProtection="1">
      <alignment horizontal="right" vertical="top"/>
      <protection locked="0"/>
    </xf>
    <xf numFmtId="3" fontId="22" fillId="0" borderId="1" xfId="21" applyNumberFormat="1" applyFont="1" applyBorder="1" applyAlignment="1">
      <alignment horizontal="right" vertical="top"/>
      <protection/>
    </xf>
    <xf numFmtId="3" fontId="22" fillId="0" borderId="1" xfId="21" applyNumberFormat="1" applyFont="1" applyBorder="1" applyAlignment="1" applyProtection="1">
      <alignment horizontal="right" vertical="top"/>
      <protection locked="0"/>
    </xf>
    <xf numFmtId="0" fontId="25" fillId="0" borderId="4" xfId="21" applyFont="1" applyBorder="1">
      <alignment/>
      <protection/>
    </xf>
    <xf numFmtId="0" fontId="12" fillId="0" borderId="1" xfId="21" applyFont="1" applyBorder="1">
      <alignment/>
      <protection/>
    </xf>
    <xf numFmtId="0" fontId="22" fillId="0" borderId="4" xfId="21" applyFont="1" applyBorder="1" quotePrefix="1">
      <alignment/>
      <protection/>
    </xf>
    <xf numFmtId="0" fontId="7" fillId="0" borderId="4" xfId="21" applyFont="1" applyBorder="1">
      <alignment/>
      <protection/>
    </xf>
    <xf numFmtId="0" fontId="7" fillId="0" borderId="1" xfId="21" applyFont="1" applyBorder="1">
      <alignment/>
      <protection/>
    </xf>
    <xf numFmtId="0" fontId="12" fillId="0" borderId="4" xfId="21" applyFont="1" applyBorder="1">
      <alignment/>
      <protection/>
    </xf>
    <xf numFmtId="0" fontId="22" fillId="0" borderId="1" xfId="21" applyFont="1" applyBorder="1" applyAlignment="1">
      <alignment/>
      <protection/>
    </xf>
    <xf numFmtId="3" fontId="20" fillId="0" borderId="3" xfId="21" applyNumberFormat="1" applyFont="1" applyBorder="1">
      <alignment/>
      <protection/>
    </xf>
    <xf numFmtId="3" fontId="22" fillId="0" borderId="3" xfId="21" applyNumberFormat="1" applyFont="1" applyBorder="1">
      <alignment/>
      <protection/>
    </xf>
    <xf numFmtId="3" fontId="22" fillId="0" borderId="3" xfId="21" applyNumberFormat="1" applyFont="1" applyBorder="1">
      <alignment/>
      <protection/>
    </xf>
    <xf numFmtId="3" fontId="21" fillId="0" borderId="3" xfId="21" applyNumberFormat="1" applyFont="1" applyBorder="1">
      <alignment/>
      <protection/>
    </xf>
    <xf numFmtId="0" fontId="20" fillId="0" borderId="1" xfId="21" applyFont="1" applyBorder="1" applyAlignment="1" quotePrefix="1">
      <alignment/>
      <protection/>
    </xf>
    <xf numFmtId="3" fontId="20" fillId="0" borderId="1" xfId="21" applyNumberFormat="1" applyFont="1" applyBorder="1">
      <alignment/>
      <protection/>
    </xf>
    <xf numFmtId="3" fontId="21" fillId="0" borderId="1" xfId="21" applyNumberFormat="1" applyFont="1" applyBorder="1">
      <alignment/>
      <protection/>
    </xf>
    <xf numFmtId="0" fontId="19" fillId="0" borderId="2" xfId="21" applyFont="1" applyBorder="1" applyAlignment="1">
      <alignment horizontal="right"/>
      <protection/>
    </xf>
    <xf numFmtId="0" fontId="21" fillId="0" borderId="2" xfId="21" applyFont="1" applyBorder="1" applyAlignment="1">
      <alignment horizontal="right"/>
      <protection/>
    </xf>
    <xf numFmtId="0" fontId="23" fillId="0" borderId="2" xfId="21" applyFont="1" applyBorder="1" applyAlignment="1">
      <alignment horizontal="right"/>
      <protection/>
    </xf>
    <xf numFmtId="0" fontId="21" fillId="0" borderId="4" xfId="21" applyFont="1" applyBorder="1" applyAlignment="1">
      <alignment horizontal="right"/>
      <protection/>
    </xf>
    <xf numFmtId="0" fontId="21" fillId="0" borderId="4" xfId="21" applyFont="1" applyBorder="1" applyAlignment="1">
      <alignment horizontal="right" vertical="center"/>
      <protection/>
    </xf>
    <xf numFmtId="0" fontId="8" fillId="0" borderId="4" xfId="21" applyFont="1" applyBorder="1" applyAlignment="1">
      <alignment horizontal="right"/>
      <protection/>
    </xf>
    <xf numFmtId="0" fontId="8" fillId="0" borderId="2" xfId="21" applyFont="1" applyBorder="1" applyAlignment="1">
      <alignment horizontal="right"/>
      <protection/>
    </xf>
    <xf numFmtId="0" fontId="22" fillId="0" borderId="2" xfId="21" applyFont="1" applyBorder="1" applyAlignment="1">
      <alignment horizontal="right"/>
      <protection/>
    </xf>
    <xf numFmtId="0" fontId="22" fillId="0" borderId="4" xfId="21" applyFont="1" applyBorder="1" applyAlignment="1">
      <alignment horizontal="right"/>
      <protection/>
    </xf>
    <xf numFmtId="0" fontId="24" fillId="0" borderId="4" xfId="21" applyFont="1" applyBorder="1" applyAlignment="1">
      <alignment horizontal="right"/>
      <protection/>
    </xf>
    <xf numFmtId="0" fontId="19" fillId="0" borderId="4" xfId="21" applyFont="1" applyBorder="1" applyAlignment="1">
      <alignment horizontal="right"/>
      <protection/>
    </xf>
    <xf numFmtId="3" fontId="21" fillId="0" borderId="2" xfId="21" applyNumberFormat="1" applyFont="1" applyBorder="1" applyAlignment="1">
      <alignment vertical="center" wrapText="1"/>
      <protection/>
    </xf>
    <xf numFmtId="0" fontId="12" fillId="0" borderId="9" xfId="21" applyFont="1" applyBorder="1">
      <alignment/>
      <protection/>
    </xf>
    <xf numFmtId="3" fontId="19" fillId="0" borderId="2" xfId="21" applyNumberFormat="1" applyFont="1" applyBorder="1" applyAlignment="1">
      <alignment vertical="center" wrapText="1"/>
      <protection/>
    </xf>
    <xf numFmtId="0" fontId="21" fillId="0" borderId="2" xfId="19" applyFont="1" applyBorder="1" applyAlignment="1" applyProtection="1">
      <alignment vertical="center"/>
      <protection hidden="1"/>
    </xf>
    <xf numFmtId="0" fontId="19" fillId="0" borderId="2" xfId="19" applyFont="1" applyFill="1" applyBorder="1" applyAlignment="1" applyProtection="1">
      <alignment vertical="center"/>
      <protection hidden="1"/>
    </xf>
    <xf numFmtId="0" fontId="19" fillId="0" borderId="2" xfId="19" applyFont="1" applyBorder="1" applyAlignment="1" applyProtection="1">
      <alignment vertical="center"/>
      <protection hidden="1"/>
    </xf>
    <xf numFmtId="3" fontId="7" fillId="0" borderId="2" xfId="0" applyNumberFormat="1" applyFont="1" applyBorder="1" applyAlignment="1">
      <alignment wrapText="1"/>
    </xf>
    <xf numFmtId="0" fontId="21" fillId="0" borderId="7" xfId="21" applyFont="1" applyBorder="1" applyAlignment="1" quotePrefix="1">
      <alignment/>
      <protection/>
    </xf>
    <xf numFmtId="0" fontId="6" fillId="0" borderId="0" xfId="0" applyFont="1" applyAlignment="1">
      <alignment horizontal="center"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12" fillId="0" borderId="2" xfId="0" applyNumberFormat="1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0" fontId="22" fillId="0" borderId="9" xfId="21" applyFont="1" applyBorder="1" applyAlignment="1" quotePrefix="1">
      <alignment/>
      <protection/>
    </xf>
    <xf numFmtId="0" fontId="31" fillId="0" borderId="0" xfId="22" applyFont="1">
      <alignment/>
      <protection/>
    </xf>
    <xf numFmtId="3" fontId="22" fillId="0" borderId="6" xfId="21" applyNumberFormat="1" applyFont="1" applyBorder="1" applyProtection="1">
      <alignment/>
      <protection locked="0"/>
    </xf>
    <xf numFmtId="0" fontId="21" fillId="0" borderId="1" xfId="0" applyFont="1" applyBorder="1" applyAlignment="1" quotePrefix="1">
      <alignment wrapText="1"/>
    </xf>
    <xf numFmtId="3" fontId="22" fillId="0" borderId="2" xfId="21" applyNumberFormat="1" applyFont="1" applyBorder="1" applyAlignment="1" applyProtection="1">
      <alignment horizontal="right" vertical="top"/>
      <protection locked="0"/>
    </xf>
    <xf numFmtId="0" fontId="22" fillId="0" borderId="2" xfId="21" applyFont="1" applyBorder="1">
      <alignment/>
      <protection/>
    </xf>
    <xf numFmtId="0" fontId="21" fillId="0" borderId="1" xfId="0" applyFont="1" applyBorder="1" applyAlignment="1" quotePrefix="1">
      <alignment horizontal="left" wrapText="1"/>
    </xf>
    <xf numFmtId="0" fontId="21" fillId="0" borderId="3" xfId="0" applyFont="1" applyBorder="1" applyAlignment="1" quotePrefix="1">
      <alignment horizontal="left" wrapText="1"/>
    </xf>
    <xf numFmtId="0" fontId="24" fillId="0" borderId="2" xfId="21" applyFont="1" applyBorder="1">
      <alignment/>
      <protection/>
    </xf>
    <xf numFmtId="0" fontId="21" fillId="0" borderId="1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22" fillId="0" borderId="2" xfId="21" applyFont="1" applyBorder="1" applyAlignment="1">
      <alignment horizontal="left"/>
      <protection/>
    </xf>
    <xf numFmtId="0" fontId="22" fillId="0" borderId="4" xfId="21" applyFont="1" applyBorder="1" applyAlignment="1" quotePrefix="1">
      <alignment horizontal="left"/>
      <protection/>
    </xf>
    <xf numFmtId="0" fontId="31" fillId="0" borderId="0" xfId="22" applyFont="1" applyAlignment="1">
      <alignment horizontal="left"/>
      <protection/>
    </xf>
    <xf numFmtId="0" fontId="21" fillId="0" borderId="0" xfId="21" applyFont="1" applyAlignment="1">
      <alignment horizontal="left"/>
      <protection/>
    </xf>
    <xf numFmtId="0" fontId="21" fillId="0" borderId="1" xfId="0" applyFont="1" applyBorder="1" applyAlignment="1" quotePrefix="1">
      <alignment/>
    </xf>
    <xf numFmtId="0" fontId="21" fillId="0" borderId="1" xfId="0" applyFont="1" applyBorder="1" applyAlignment="1" quotePrefix="1">
      <alignment horizontal="left"/>
    </xf>
    <xf numFmtId="0" fontId="21" fillId="0" borderId="3" xfId="0" applyFont="1" applyBorder="1" applyAlignment="1" quotePrefix="1">
      <alignment horizontal="left"/>
    </xf>
    <xf numFmtId="0" fontId="21" fillId="0" borderId="3" xfId="0" applyFont="1" applyBorder="1" applyAlignment="1" quotePrefix="1">
      <alignment/>
    </xf>
    <xf numFmtId="3" fontId="21" fillId="0" borderId="3" xfId="21" applyNumberFormat="1" applyFont="1" applyBorder="1" applyAlignment="1">
      <alignment horizontal="right"/>
      <protection/>
    </xf>
    <xf numFmtId="3" fontId="21" fillId="0" borderId="2" xfId="21" applyNumberFormat="1" applyFont="1" applyBorder="1" applyAlignment="1">
      <alignment horizontal="right"/>
      <protection/>
    </xf>
    <xf numFmtId="3" fontId="21" fillId="0" borderId="2" xfId="0" applyNumberFormat="1" applyFont="1" applyBorder="1" applyAlignment="1">
      <alignment horizontal="right" wrapText="1"/>
    </xf>
    <xf numFmtId="3" fontId="21" fillId="0" borderId="2" xfId="21" applyNumberFormat="1" applyFont="1" applyBorder="1" applyAlignment="1">
      <alignment horizontal="right"/>
      <protection/>
    </xf>
    <xf numFmtId="0" fontId="22" fillId="0" borderId="2" xfId="21" applyFont="1" applyBorder="1" applyAlignment="1">
      <alignment horizontal="left"/>
      <protection/>
    </xf>
    <xf numFmtId="0" fontId="22" fillId="0" borderId="4" xfId="21" applyFont="1" applyBorder="1" applyAlignment="1" quotePrefix="1">
      <alignment horizontal="left"/>
      <protection/>
    </xf>
    <xf numFmtId="0" fontId="21" fillId="0" borderId="0" xfId="22" applyFont="1" applyAlignment="1">
      <alignment horizontal="left"/>
      <protection/>
    </xf>
    <xf numFmtId="0" fontId="21" fillId="0" borderId="0" xfId="21" applyFont="1" applyAlignment="1">
      <alignment horizontal="left"/>
      <protection/>
    </xf>
    <xf numFmtId="0" fontId="21" fillId="0" borderId="1" xfId="21" applyFont="1" applyBorder="1" applyAlignment="1">
      <alignment horizontal="left"/>
      <protection/>
    </xf>
    <xf numFmtId="0" fontId="21" fillId="0" borderId="2" xfId="22" applyFont="1" applyBorder="1" applyAlignment="1">
      <alignment horizontal="left"/>
      <protection/>
    </xf>
    <xf numFmtId="0" fontId="21" fillId="0" borderId="4" xfId="22" applyFont="1" applyBorder="1" applyAlignment="1">
      <alignment horizontal="left"/>
      <protection/>
    </xf>
    <xf numFmtId="0" fontId="21" fillId="0" borderId="1" xfId="22" applyFont="1" applyBorder="1" applyAlignment="1">
      <alignment horizontal="left"/>
      <protection/>
    </xf>
    <xf numFmtId="0" fontId="21" fillId="0" borderId="2" xfId="22" applyFont="1" applyBorder="1">
      <alignment/>
      <protection/>
    </xf>
    <xf numFmtId="0" fontId="21" fillId="0" borderId="4" xfId="22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1" xfId="22" applyFont="1" applyBorder="1">
      <alignment/>
      <protection/>
    </xf>
    <xf numFmtId="0" fontId="21" fillId="0" borderId="0" xfId="22" applyFont="1">
      <alignment/>
      <protection/>
    </xf>
    <xf numFmtId="0" fontId="21" fillId="0" borderId="0" xfId="21" applyFont="1">
      <alignment/>
      <protection/>
    </xf>
    <xf numFmtId="0" fontId="21" fillId="0" borderId="3" xfId="22" applyFont="1" applyBorder="1">
      <alignment/>
      <protection/>
    </xf>
    <xf numFmtId="0" fontId="8" fillId="0" borderId="10" xfId="21" applyFont="1" applyBorder="1" applyAlignment="1">
      <alignment horizontal="right"/>
      <protection/>
    </xf>
    <xf numFmtId="0" fontId="20" fillId="0" borderId="11" xfId="21" applyFont="1" applyBorder="1">
      <alignment/>
      <protection/>
    </xf>
    <xf numFmtId="0" fontId="20" fillId="0" borderId="8" xfId="21" applyFont="1" applyBorder="1" applyAlignment="1">
      <alignment/>
      <protection/>
    </xf>
    <xf numFmtId="3" fontId="21" fillId="0" borderId="1" xfId="21" applyNumberFormat="1" applyFont="1" applyBorder="1" applyAlignment="1">
      <alignment horizontal="centerContinuous" vertical="center" wrapText="1"/>
      <protection/>
    </xf>
    <xf numFmtId="3" fontId="21" fillId="0" borderId="3" xfId="21" applyNumberFormat="1" applyFont="1" applyBorder="1" applyAlignment="1">
      <alignment horizontal="centerContinuous" vertical="center" wrapText="1"/>
      <protection/>
    </xf>
    <xf numFmtId="0" fontId="24" fillId="0" borderId="2" xfId="21" applyFont="1" applyBorder="1" applyAlignment="1">
      <alignment horizontal="right"/>
      <protection/>
    </xf>
    <xf numFmtId="3" fontId="20" fillId="0" borderId="10" xfId="21" applyNumberFormat="1" applyFont="1" applyBorder="1" applyAlignment="1" applyProtection="1">
      <alignment horizontal="right" vertical="top"/>
      <protection locked="0"/>
    </xf>
    <xf numFmtId="0" fontId="21" fillId="0" borderId="2" xfId="19" applyFont="1" applyBorder="1" applyAlignment="1">
      <alignment horizontal="centerContinuous" vertical="center"/>
      <protection/>
    </xf>
    <xf numFmtId="0" fontId="21" fillId="0" borderId="1" xfId="21" applyFont="1" applyBorder="1" applyAlignment="1">
      <alignment horizontal="centerContinuous"/>
      <protection/>
    </xf>
    <xf numFmtId="0" fontId="32" fillId="0" borderId="0" xfId="0" applyFont="1" applyAlignment="1">
      <alignment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0" fontId="21" fillId="0" borderId="2" xfId="0" applyFont="1" applyBorder="1" applyAlignment="1" quotePrefix="1">
      <alignment horizontal="left" wrapText="1"/>
    </xf>
    <xf numFmtId="0" fontId="2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3" fontId="23" fillId="0" borderId="2" xfId="0" applyNumberFormat="1" applyFont="1" applyBorder="1" applyAlignment="1" quotePrefix="1">
      <alignment horizontal="right" wrapText="1"/>
    </xf>
    <xf numFmtId="0" fontId="0" fillId="0" borderId="0" xfId="0" applyFont="1" applyAlignment="1">
      <alignment/>
    </xf>
    <xf numFmtId="3" fontId="8" fillId="0" borderId="2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6" fillId="0" borderId="3" xfId="19" applyFont="1" applyBorder="1" applyAlignment="1" applyProtection="1">
      <alignment vertical="center"/>
      <protection hidden="1"/>
    </xf>
    <xf numFmtId="0" fontId="6" fillId="0" borderId="2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Continuous" vertical="center"/>
      <protection/>
    </xf>
    <xf numFmtId="0" fontId="6" fillId="0" borderId="3" xfId="19" applyFont="1" applyBorder="1" applyAlignment="1">
      <alignment horizontal="centerContinuous" vertical="center"/>
      <protection/>
    </xf>
    <xf numFmtId="0" fontId="6" fillId="0" borderId="0" xfId="19" applyFont="1" applyAlignment="1" applyProtection="1">
      <alignment vertical="center" wrapText="1"/>
      <protection hidden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19" fillId="0" borderId="2" xfId="0" applyNumberFormat="1" applyFont="1" applyFill="1" applyBorder="1" applyAlignment="1">
      <alignment horizontal="right"/>
    </xf>
    <xf numFmtId="0" fontId="23" fillId="0" borderId="2" xfId="0" applyFont="1" applyBorder="1" applyAlignment="1">
      <alignment horizontal="left" wrapText="1"/>
    </xf>
    <xf numFmtId="0" fontId="33" fillId="0" borderId="0" xfId="0" applyFont="1" applyAlignment="1">
      <alignment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34" fillId="0" borderId="0" xfId="0" applyFont="1" applyAlignment="1">
      <alignment/>
    </xf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wrapText="1"/>
    </xf>
    <xf numFmtId="3" fontId="23" fillId="0" borderId="2" xfId="0" applyNumberFormat="1" applyFont="1" applyFill="1" applyBorder="1" applyAlignment="1">
      <alignment/>
    </xf>
    <xf numFmtId="0" fontId="21" fillId="0" borderId="2" xfId="0" applyFont="1" applyBorder="1" applyAlignment="1">
      <alignment horizontal="right"/>
    </xf>
    <xf numFmtId="0" fontId="21" fillId="0" borderId="2" xfId="0" applyFont="1" applyBorder="1" applyAlignment="1" quotePrefix="1">
      <alignment wrapText="1"/>
    </xf>
    <xf numFmtId="3" fontId="21" fillId="0" borderId="2" xfId="0" applyNumberFormat="1" applyFont="1" applyFill="1" applyBorder="1" applyAlignment="1">
      <alignment/>
    </xf>
    <xf numFmtId="0" fontId="21" fillId="0" borderId="3" xfId="21" applyFont="1" applyBorder="1" applyAlignment="1" quotePrefix="1">
      <alignment/>
      <protection/>
    </xf>
    <xf numFmtId="0" fontId="22" fillId="0" borderId="3" xfId="21" applyFont="1" applyBorder="1" applyAlignment="1" quotePrefix="1">
      <alignment/>
      <protection/>
    </xf>
    <xf numFmtId="0" fontId="22" fillId="0" borderId="3" xfId="21" applyFont="1" applyBorder="1" quotePrefix="1">
      <alignment/>
      <protection/>
    </xf>
    <xf numFmtId="0" fontId="19" fillId="0" borderId="2" xfId="0" applyFont="1" applyBorder="1" applyAlignment="1">
      <alignment horizontal="right"/>
    </xf>
    <xf numFmtId="3" fontId="19" fillId="0" borderId="2" xfId="0" applyNumberFormat="1" applyFont="1" applyFill="1" applyBorder="1" applyAlignment="1">
      <alignment/>
    </xf>
    <xf numFmtId="0" fontId="21" fillId="0" borderId="2" xfId="0" applyFont="1" applyBorder="1" applyAlignment="1">
      <alignment wrapText="1"/>
    </xf>
    <xf numFmtId="0" fontId="23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3" fontId="21" fillId="0" borderId="2" xfId="0" applyNumberFormat="1" applyFont="1" applyBorder="1" applyAlignment="1" quotePrefix="1">
      <alignment horizontal="right" wrapText="1"/>
    </xf>
    <xf numFmtId="0" fontId="34" fillId="0" borderId="0" xfId="0" applyFont="1" applyAlignment="1">
      <alignment/>
    </xf>
    <xf numFmtId="0" fontId="21" fillId="0" borderId="2" xfId="0" applyFont="1" applyFill="1" applyBorder="1" applyAlignment="1">
      <alignment/>
    </xf>
    <xf numFmtId="0" fontId="21" fillId="0" borderId="2" xfId="19" applyFont="1" applyBorder="1" applyAlignment="1" applyProtection="1" quotePrefix="1">
      <alignment vertical="center"/>
      <protection hidden="1"/>
    </xf>
    <xf numFmtId="0" fontId="21" fillId="0" borderId="3" xfId="19" applyFont="1" applyBorder="1" applyAlignment="1" applyProtection="1" quotePrefix="1">
      <alignment vertical="center"/>
      <protection hidden="1"/>
    </xf>
    <xf numFmtId="0" fontId="25" fillId="0" borderId="2" xfId="0" applyFont="1" applyBorder="1" applyAlignment="1">
      <alignment horizontal="right"/>
    </xf>
    <xf numFmtId="3" fontId="19" fillId="0" borderId="2" xfId="19" applyNumberFormat="1" applyFont="1" applyBorder="1" applyAlignment="1" applyProtection="1">
      <alignment vertical="center"/>
      <protection hidden="1"/>
    </xf>
    <xf numFmtId="0" fontId="19" fillId="0" borderId="2" xfId="19" applyFont="1" applyBorder="1" applyAlignment="1" applyProtection="1">
      <alignment vertical="center" wrapText="1"/>
      <protection hidden="1"/>
    </xf>
    <xf numFmtId="3" fontId="22" fillId="0" borderId="3" xfId="21" applyNumberFormat="1" applyFont="1" applyFill="1" applyBorder="1" applyAlignment="1">
      <alignment horizontal="right" vertical="top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6" fillId="0" borderId="2" xfId="19" applyFont="1" applyBorder="1" applyAlignment="1" applyProtection="1">
      <alignment horizontal="right"/>
      <protection hidden="1"/>
    </xf>
    <xf numFmtId="0" fontId="21" fillId="0" borderId="1" xfId="0" applyFont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3" fontId="23" fillId="0" borderId="2" xfId="0" applyNumberFormat="1" applyFont="1" applyBorder="1" applyAlignment="1">
      <alignment/>
    </xf>
    <xf numFmtId="0" fontId="0" fillId="0" borderId="0" xfId="0" applyAlignment="1">
      <alignment vertical="center"/>
    </xf>
    <xf numFmtId="3" fontId="20" fillId="0" borderId="3" xfId="21" applyNumberFormat="1" applyFont="1" applyBorder="1" applyAlignment="1" applyProtection="1">
      <alignment horizontal="right" vertical="top"/>
      <protection locked="0"/>
    </xf>
    <xf numFmtId="3" fontId="21" fillId="0" borderId="5" xfId="21" applyNumberFormat="1" applyFont="1" applyFill="1" applyBorder="1" applyAlignment="1">
      <alignment horizontal="right" vertical="top"/>
      <protection/>
    </xf>
    <xf numFmtId="0" fontId="21" fillId="0" borderId="6" xfId="21" applyFont="1" applyBorder="1" applyAlignment="1">
      <alignment horizontal="right" vertical="center"/>
      <protection/>
    </xf>
    <xf numFmtId="0" fontId="6" fillId="0" borderId="6" xfId="21" applyFont="1" applyBorder="1" applyAlignment="1">
      <alignment/>
      <protection/>
    </xf>
    <xf numFmtId="3" fontId="21" fillId="0" borderId="9" xfId="21" applyNumberFormat="1" applyFont="1" applyBorder="1" applyAlignment="1">
      <alignment horizontal="center" vertical="center" wrapText="1"/>
      <protection/>
    </xf>
    <xf numFmtId="0" fontId="21" fillId="0" borderId="0" xfId="21" applyFont="1" applyBorder="1" applyAlignment="1">
      <alignment horizontal="right" vertical="center"/>
      <protection/>
    </xf>
    <xf numFmtId="3" fontId="21" fillId="0" borderId="0" xfId="21" applyNumberFormat="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right" vertical="center"/>
      <protection/>
    </xf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3" fillId="0" borderId="2" xfId="0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9" fillId="0" borderId="2" xfId="0" applyFont="1" applyBorder="1" applyAlignment="1">
      <alignment vertical="center" wrapText="1"/>
    </xf>
    <xf numFmtId="3" fontId="19" fillId="0" borderId="2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19" fillId="0" borderId="2" xfId="21" applyNumberFormat="1" applyFont="1" applyBorder="1" applyAlignment="1">
      <alignment horizontal="right" vertical="top"/>
      <protection/>
    </xf>
    <xf numFmtId="3" fontId="19" fillId="0" borderId="3" xfId="21" applyNumberFormat="1" applyFont="1" applyBorder="1" applyAlignment="1">
      <alignment horizontal="right" vertical="top"/>
      <protection/>
    </xf>
    <xf numFmtId="0" fontId="22" fillId="0" borderId="0" xfId="21" applyFont="1" applyBorder="1" applyAlignment="1" quotePrefix="1">
      <alignment/>
      <protection/>
    </xf>
    <xf numFmtId="3" fontId="21" fillId="0" borderId="3" xfId="21" applyNumberFormat="1" applyFont="1" applyBorder="1" applyAlignment="1">
      <alignment horizontal="center" vertical="center" wrapText="1"/>
      <protection/>
    </xf>
    <xf numFmtId="173" fontId="7" fillId="0" borderId="2" xfId="19" applyNumberFormat="1" applyFont="1" applyBorder="1" applyAlignment="1" applyProtection="1">
      <alignment horizontal="right" vertical="center"/>
      <protection hidden="1"/>
    </xf>
    <xf numFmtId="173" fontId="23" fillId="0" borderId="2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0" fontId="23" fillId="0" borderId="2" xfId="0" applyFont="1" applyBorder="1" applyAlignment="1">
      <alignment/>
    </xf>
    <xf numFmtId="3" fontId="21" fillId="0" borderId="4" xfId="21" applyNumberFormat="1" applyFont="1" applyFill="1" applyBorder="1" applyAlignment="1">
      <alignment horizontal="right" vertical="top"/>
      <protection/>
    </xf>
    <xf numFmtId="3" fontId="6" fillId="0" borderId="2" xfId="0" applyNumberFormat="1" applyFont="1" applyBorder="1" applyAlignment="1">
      <alignment/>
    </xf>
    <xf numFmtId="0" fontId="21" fillId="0" borderId="4" xfId="22" applyFont="1" applyBorder="1" quotePrefix="1">
      <alignment/>
      <protection/>
    </xf>
    <xf numFmtId="3" fontId="21" fillId="0" borderId="3" xfId="21" applyNumberFormat="1" applyFont="1" applyBorder="1" applyAlignment="1" applyProtection="1">
      <alignment horizontal="right" vertical="top"/>
      <protection locked="0"/>
    </xf>
    <xf numFmtId="3" fontId="19" fillId="0" borderId="2" xfId="21" applyNumberFormat="1" applyFont="1" applyFill="1" applyBorder="1" applyAlignment="1">
      <alignment horizontal="right" vertical="top"/>
      <protection/>
    </xf>
    <xf numFmtId="182" fontId="6" fillId="0" borderId="2" xfId="0" applyNumberFormat="1" applyFont="1" applyBorder="1" applyAlignment="1">
      <alignment/>
    </xf>
    <xf numFmtId="182" fontId="7" fillId="0" borderId="2" xfId="0" applyNumberFormat="1" applyFont="1" applyBorder="1" applyAlignment="1">
      <alignment/>
    </xf>
    <xf numFmtId="182" fontId="6" fillId="0" borderId="2" xfId="0" applyNumberFormat="1" applyFont="1" applyFill="1" applyBorder="1" applyAlignment="1">
      <alignment/>
    </xf>
    <xf numFmtId="3" fontId="8" fillId="0" borderId="2" xfId="19" applyNumberFormat="1" applyFont="1" applyBorder="1" applyAlignment="1" applyProtection="1">
      <alignment horizontal="right" vertical="center"/>
      <protection hidden="1"/>
    </xf>
    <xf numFmtId="3" fontId="21" fillId="0" borderId="3" xfId="21" applyNumberFormat="1" applyFont="1" applyBorder="1" applyAlignment="1">
      <alignment horizontal="right" vertical="top"/>
      <protection/>
    </xf>
    <xf numFmtId="3" fontId="21" fillId="0" borderId="2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2" xfId="0" applyFont="1" applyBorder="1" applyAlignment="1">
      <alignment/>
    </xf>
    <xf numFmtId="3" fontId="21" fillId="0" borderId="2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3" fontId="16" fillId="0" borderId="7" xfId="20" applyNumberFormat="1" applyFont="1" applyBorder="1" applyAlignment="1">
      <alignment horizontal="left" vertical="center"/>
      <protection/>
    </xf>
    <xf numFmtId="0" fontId="6" fillId="0" borderId="5" xfId="19" applyFont="1" applyBorder="1" applyAlignment="1">
      <alignment horizontal="centerContinuous" vertical="center" wrapText="1"/>
      <protection/>
    </xf>
    <xf numFmtId="0" fontId="6" fillId="0" borderId="12" xfId="19" applyFont="1" applyBorder="1" applyAlignment="1">
      <alignment horizontal="centerContinuous" vertical="center"/>
      <protection/>
    </xf>
    <xf numFmtId="3" fontId="16" fillId="0" borderId="0" xfId="19" applyNumberFormat="1" applyFont="1" applyBorder="1" applyAlignment="1" applyProtection="1">
      <alignment horizontal="right" vertical="center"/>
      <protection hidden="1"/>
    </xf>
    <xf numFmtId="10" fontId="6" fillId="0" borderId="9" xfId="2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/>
    </xf>
    <xf numFmtId="10" fontId="6" fillId="0" borderId="7" xfId="2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3" fontId="37" fillId="0" borderId="2" xfId="0" applyNumberFormat="1" applyFont="1" applyBorder="1" applyAlignment="1">
      <alignment/>
    </xf>
    <xf numFmtId="3" fontId="36" fillId="0" borderId="2" xfId="0" applyNumberFormat="1" applyFont="1" applyBorder="1" applyAlignment="1">
      <alignment/>
    </xf>
    <xf numFmtId="3" fontId="19" fillId="0" borderId="2" xfId="21" applyNumberFormat="1" applyFont="1" applyFill="1" applyBorder="1" applyAlignment="1">
      <alignment horizontal="right" vertical="top"/>
      <protection/>
    </xf>
    <xf numFmtId="3" fontId="19" fillId="0" borderId="2" xfId="21" applyNumberFormat="1" applyFont="1" applyBorder="1">
      <alignment/>
      <protection/>
    </xf>
    <xf numFmtId="3" fontId="19" fillId="0" borderId="10" xfId="21" applyNumberFormat="1" applyFont="1" applyBorder="1" applyAlignment="1" applyProtection="1">
      <alignment horizontal="right" vertical="top"/>
      <protection locked="0"/>
    </xf>
    <xf numFmtId="3" fontId="19" fillId="0" borderId="3" xfId="21" applyNumberFormat="1" applyFont="1" applyBorder="1" applyAlignment="1" applyProtection="1">
      <alignment horizontal="right" vertical="top"/>
      <protection locked="0"/>
    </xf>
    <xf numFmtId="3" fontId="21" fillId="0" borderId="3" xfId="21" applyNumberFormat="1" applyFont="1" applyFill="1" applyBorder="1" applyAlignment="1">
      <alignment horizontal="right" vertical="top"/>
      <protection/>
    </xf>
    <xf numFmtId="3" fontId="19" fillId="0" borderId="3" xfId="21" applyNumberFormat="1" applyFont="1" applyBorder="1">
      <alignment/>
      <protection/>
    </xf>
    <xf numFmtId="3" fontId="6" fillId="0" borderId="2" xfId="19" applyNumberFormat="1" applyFont="1" applyBorder="1" applyAlignment="1" applyProtection="1">
      <alignment horizontal="center" vertical="center" wrapText="1"/>
      <protection hidden="1"/>
    </xf>
    <xf numFmtId="3" fontId="6" fillId="0" borderId="2" xfId="20" applyNumberFormat="1" applyFont="1" applyBorder="1" applyAlignment="1" applyProtection="1">
      <alignment horizontal="right" vertical="center"/>
      <protection locked="0"/>
    </xf>
    <xf numFmtId="3" fontId="6" fillId="0" borderId="2" xfId="20" applyNumberFormat="1" applyFont="1" applyBorder="1" applyAlignment="1" applyProtection="1">
      <alignment horizontal="right" vertical="center"/>
      <protection locked="0"/>
    </xf>
    <xf numFmtId="182" fontId="7" fillId="0" borderId="2" xfId="20" applyNumberFormat="1" applyFont="1" applyBorder="1" applyAlignment="1" applyProtection="1">
      <alignment horizontal="right" vertical="center"/>
      <protection locked="0"/>
    </xf>
    <xf numFmtId="10" fontId="6" fillId="0" borderId="0" xfId="19" applyNumberFormat="1" applyFont="1" applyAlignment="1" applyProtection="1">
      <alignment horizontal="right" vertical="center"/>
      <protection hidden="1"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9" fillId="0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0" fontId="37" fillId="0" borderId="2" xfId="0" applyFont="1" applyBorder="1" applyAlignment="1">
      <alignment/>
    </xf>
    <xf numFmtId="0" fontId="41" fillId="0" borderId="0" xfId="22" applyFont="1">
      <alignment/>
      <protection/>
    </xf>
    <xf numFmtId="0" fontId="42" fillId="0" borderId="0" xfId="22" applyFont="1">
      <alignment/>
      <protection/>
    </xf>
    <xf numFmtId="0" fontId="41" fillId="0" borderId="0" xfId="22" applyFont="1" applyBorder="1">
      <alignment/>
      <protection/>
    </xf>
    <xf numFmtId="0" fontId="41" fillId="0" borderId="0" xfId="22" applyFont="1" applyAlignment="1">
      <alignment horizontal="left"/>
      <protection/>
    </xf>
    <xf numFmtId="0" fontId="30" fillId="0" borderId="0" xfId="22" applyFont="1" applyAlignment="1">
      <alignment horizontal="left"/>
      <protection/>
    </xf>
    <xf numFmtId="0" fontId="30" fillId="0" borderId="0" xfId="22" applyFont="1">
      <alignment/>
      <protection/>
    </xf>
    <xf numFmtId="0" fontId="43" fillId="0" borderId="0" xfId="22" applyFont="1">
      <alignment/>
      <protection/>
    </xf>
    <xf numFmtId="0" fontId="44" fillId="0" borderId="0" xfId="22" applyFont="1">
      <alignment/>
      <protection/>
    </xf>
    <xf numFmtId="0" fontId="43" fillId="0" borderId="0" xfId="22" applyFont="1" applyBorder="1">
      <alignment/>
      <protection/>
    </xf>
    <xf numFmtId="0" fontId="43" fillId="0" borderId="0" xfId="22" applyFont="1" applyAlignment="1">
      <alignment horizontal="left"/>
      <protection/>
    </xf>
    <xf numFmtId="0" fontId="30" fillId="0" borderId="4" xfId="0" applyFont="1" applyBorder="1" applyAlignment="1">
      <alignment horizontal="centerContinuous" vertical="center"/>
    </xf>
    <xf numFmtId="0" fontId="30" fillId="0" borderId="3" xfId="0" applyFont="1" applyBorder="1" applyAlignment="1">
      <alignment horizontal="centerContinuous" vertical="center"/>
    </xf>
    <xf numFmtId="3" fontId="30" fillId="0" borderId="2" xfId="20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21" fillId="0" borderId="3" xfId="0" applyFont="1" applyBorder="1" applyAlignment="1">
      <alignment horizontal="centerContinuous"/>
    </xf>
    <xf numFmtId="0" fontId="32" fillId="0" borderId="0" xfId="0" applyFont="1" applyAlignment="1">
      <alignment vertical="center"/>
    </xf>
    <xf numFmtId="0" fontId="21" fillId="0" borderId="1" xfId="0" applyFont="1" applyBorder="1" applyAlignment="1" applyProtection="1">
      <alignment vertical="center"/>
      <protection hidden="1"/>
    </xf>
    <xf numFmtId="0" fontId="21" fillId="0" borderId="1" xfId="0" applyFont="1" applyBorder="1" applyAlignment="1" applyProtection="1" quotePrefix="1">
      <alignment vertical="center"/>
      <protection hidden="1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46" fillId="0" borderId="0" xfId="22" applyFont="1">
      <alignment/>
      <protection/>
    </xf>
    <xf numFmtId="0" fontId="47" fillId="0" borderId="0" xfId="22" applyFont="1">
      <alignment/>
      <protection/>
    </xf>
    <xf numFmtId="0" fontId="48" fillId="0" borderId="0" xfId="0" applyFont="1" applyAlignment="1">
      <alignment/>
    </xf>
    <xf numFmtId="3" fontId="37" fillId="0" borderId="2" xfId="0" applyNumberFormat="1" applyFont="1" applyBorder="1" applyAlignment="1" applyProtection="1">
      <alignment horizontal="right" vertical="center"/>
      <protection locked="0"/>
    </xf>
    <xf numFmtId="3" fontId="35" fillId="0" borderId="0" xfId="0" applyNumberFormat="1" applyFont="1" applyAlignment="1">
      <alignment/>
    </xf>
    <xf numFmtId="3" fontId="37" fillId="0" borderId="2" xfId="0" applyNumberFormat="1" applyFont="1" applyBorder="1" applyAlignment="1">
      <alignment vertical="center"/>
    </xf>
    <xf numFmtId="3" fontId="30" fillId="0" borderId="2" xfId="20" applyNumberFormat="1" applyFont="1" applyBorder="1" applyAlignment="1">
      <alignment horizontal="center" vertical="center" wrapText="1"/>
      <protection/>
    </xf>
    <xf numFmtId="3" fontId="21" fillId="0" borderId="2" xfId="0" applyNumberFormat="1" applyFont="1" applyBorder="1" applyAlignment="1" applyProtection="1">
      <alignment vertical="center"/>
      <protection hidden="1"/>
    </xf>
    <xf numFmtId="3" fontId="23" fillId="0" borderId="2" xfId="0" applyNumberFormat="1" applyFont="1" applyBorder="1" applyAlignment="1">
      <alignment vertical="center"/>
    </xf>
    <xf numFmtId="3" fontId="36" fillId="0" borderId="2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3" fontId="23" fillId="0" borderId="2" xfId="0" applyNumberFormat="1" applyFont="1" applyBorder="1" applyAlignment="1" applyProtection="1">
      <alignment vertical="center"/>
      <protection hidden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right" vertical="top" wrapText="1"/>
    </xf>
    <xf numFmtId="3" fontId="21" fillId="0" borderId="0" xfId="21" applyNumberFormat="1" applyFont="1" applyFill="1" applyBorder="1" applyAlignment="1">
      <alignment horizontal="right" vertical="top"/>
      <protection/>
    </xf>
    <xf numFmtId="3" fontId="20" fillId="0" borderId="3" xfId="21" applyNumberFormat="1" applyFont="1" applyBorder="1">
      <alignment/>
      <protection/>
    </xf>
    <xf numFmtId="10" fontId="30" fillId="0" borderId="2" xfId="19" applyNumberFormat="1" applyFont="1" applyBorder="1" applyAlignment="1" applyProtection="1">
      <alignment horizontal="centerContinuous" vertical="center" wrapText="1"/>
      <protection hidden="1"/>
    </xf>
    <xf numFmtId="0" fontId="30" fillId="0" borderId="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3" fontId="35" fillId="0" borderId="2" xfId="19" applyNumberFormat="1" applyFont="1" applyFill="1" applyBorder="1" applyAlignment="1">
      <alignment horizontal="center" vertical="center" wrapText="1"/>
      <protection/>
    </xf>
    <xf numFmtId="0" fontId="35" fillId="0" borderId="2" xfId="0" applyFont="1" applyBorder="1" applyAlignment="1">
      <alignment/>
    </xf>
    <xf numFmtId="0" fontId="52" fillId="0" borderId="0" xfId="0" applyFont="1" applyAlignment="1">
      <alignment/>
    </xf>
    <xf numFmtId="0" fontId="35" fillId="0" borderId="0" xfId="0" applyFont="1" applyAlignment="1">
      <alignment/>
    </xf>
    <xf numFmtId="10" fontId="43" fillId="0" borderId="2" xfId="19" applyNumberFormat="1" applyFont="1" applyBorder="1" applyAlignment="1" applyProtection="1">
      <alignment horizontal="centerContinuous" vertical="center" wrapText="1"/>
      <protection hidden="1"/>
    </xf>
    <xf numFmtId="0" fontId="43" fillId="0" borderId="0" xfId="0" applyFont="1" applyAlignment="1">
      <alignment/>
    </xf>
    <xf numFmtId="0" fontId="49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wrapText="1"/>
    </xf>
    <xf numFmtId="182" fontId="7" fillId="0" borderId="2" xfId="19" applyNumberFormat="1" applyFont="1" applyBorder="1" applyAlignment="1" applyProtection="1">
      <alignment vertical="center"/>
      <protection hidden="1"/>
    </xf>
    <xf numFmtId="3" fontId="6" fillId="0" borderId="2" xfId="19" applyNumberFormat="1" applyFont="1" applyBorder="1" applyAlignment="1" applyProtection="1">
      <alignment vertical="center"/>
      <protection hidden="1"/>
    </xf>
    <xf numFmtId="0" fontId="37" fillId="0" borderId="0" xfId="22" applyFont="1">
      <alignment/>
      <protection/>
    </xf>
    <xf numFmtId="0" fontId="30" fillId="0" borderId="2" xfId="19" applyFont="1" applyBorder="1" applyAlignment="1">
      <alignment horizontal="center" vertical="center" wrapText="1"/>
      <protection/>
    </xf>
    <xf numFmtId="0" fontId="30" fillId="0" borderId="9" xfId="21" applyFont="1" applyBorder="1" applyAlignment="1">
      <alignment horizontal="centerContinuous" vertical="center"/>
      <protection/>
    </xf>
    <xf numFmtId="3" fontId="30" fillId="0" borderId="9" xfId="21" applyNumberFormat="1" applyFont="1" applyBorder="1" applyAlignment="1">
      <alignment horizontal="centerContinuous" vertical="center" wrapText="1"/>
      <protection/>
    </xf>
    <xf numFmtId="3" fontId="30" fillId="0" borderId="12" xfId="21" applyNumberFormat="1" applyFont="1" applyBorder="1" applyAlignment="1">
      <alignment horizontal="centerContinuous" vertical="center" wrapText="1"/>
      <protection/>
    </xf>
    <xf numFmtId="0" fontId="30" fillId="0" borderId="0" xfId="21" applyFont="1">
      <alignment/>
      <protection/>
    </xf>
    <xf numFmtId="3" fontId="37" fillId="0" borderId="2" xfId="19" applyNumberFormat="1" applyFont="1" applyFill="1" applyBorder="1" applyAlignment="1">
      <alignment horizontal="center" vertical="center" wrapText="1"/>
      <protection/>
    </xf>
    <xf numFmtId="3" fontId="54" fillId="0" borderId="2" xfId="22" applyNumberFormat="1" applyFont="1" applyBorder="1">
      <alignment/>
      <protection/>
    </xf>
    <xf numFmtId="3" fontId="37" fillId="0" borderId="2" xfId="22" applyNumberFormat="1" applyFont="1" applyBorder="1">
      <alignment/>
      <protection/>
    </xf>
    <xf numFmtId="0" fontId="54" fillId="0" borderId="2" xfId="0" applyFont="1" applyBorder="1" applyAlignment="1">
      <alignment/>
    </xf>
    <xf numFmtId="3" fontId="36" fillId="0" borderId="2" xfId="0" applyNumberFormat="1" applyFont="1" applyFill="1" applyBorder="1" applyAlignment="1">
      <alignment/>
    </xf>
    <xf numFmtId="3" fontId="37" fillId="0" borderId="2" xfId="0" applyNumberFormat="1" applyFont="1" applyFill="1" applyBorder="1" applyAlignment="1">
      <alignment/>
    </xf>
    <xf numFmtId="3" fontId="54" fillId="0" borderId="2" xfId="0" applyNumberFormat="1" applyFont="1" applyFill="1" applyBorder="1" applyAlignment="1">
      <alignment/>
    </xf>
    <xf numFmtId="3" fontId="36" fillId="0" borderId="2" xfId="0" applyNumberFormat="1" applyFont="1" applyFill="1" applyBorder="1" applyAlignment="1">
      <alignment vertical="center"/>
    </xf>
    <xf numFmtId="3" fontId="54" fillId="0" borderId="2" xfId="0" applyNumberFormat="1" applyFont="1" applyFill="1" applyBorder="1" applyAlignment="1">
      <alignment vertical="center"/>
    </xf>
    <xf numFmtId="3" fontId="36" fillId="0" borderId="2" xfId="0" applyNumberFormat="1" applyFont="1" applyBorder="1" applyAlignment="1" quotePrefix="1">
      <alignment horizontal="right" wrapText="1"/>
    </xf>
    <xf numFmtId="3" fontId="37" fillId="0" borderId="2" xfId="0" applyNumberFormat="1" applyFont="1" applyBorder="1" applyAlignment="1" quotePrefix="1">
      <alignment horizontal="right" wrapText="1"/>
    </xf>
    <xf numFmtId="3" fontId="52" fillId="0" borderId="2" xfId="0" applyNumberFormat="1" applyFont="1" applyFill="1" applyBorder="1" applyAlignment="1">
      <alignment horizontal="right"/>
    </xf>
    <xf numFmtId="0" fontId="54" fillId="0" borderId="2" xfId="0" applyFont="1" applyBorder="1" applyAlignment="1">
      <alignment/>
    </xf>
    <xf numFmtId="3" fontId="54" fillId="0" borderId="2" xfId="0" applyNumberFormat="1" applyFont="1" applyBorder="1" applyAlignment="1">
      <alignment/>
    </xf>
    <xf numFmtId="3" fontId="52" fillId="0" borderId="2" xfId="0" applyNumberFormat="1" applyFont="1" applyBorder="1" applyAlignment="1">
      <alignment/>
    </xf>
    <xf numFmtId="3" fontId="35" fillId="0" borderId="2" xfId="0" applyNumberFormat="1" applyFont="1" applyBorder="1" applyAlignment="1">
      <alignment/>
    </xf>
    <xf numFmtId="3" fontId="52" fillId="0" borderId="2" xfId="0" applyNumberFormat="1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3" fontId="53" fillId="0" borderId="2" xfId="0" applyNumberFormat="1" applyFont="1" applyBorder="1" applyAlignment="1">
      <alignment vertical="center"/>
    </xf>
    <xf numFmtId="3" fontId="56" fillId="0" borderId="2" xfId="0" applyNumberFormat="1" applyFont="1" applyBorder="1" applyAlignment="1">
      <alignment/>
    </xf>
    <xf numFmtId="0" fontId="57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3" fontId="21" fillId="0" borderId="2" xfId="20" applyNumberFormat="1" applyFont="1" applyBorder="1" applyAlignment="1">
      <alignment horizontal="center" vertical="center" wrapText="1"/>
      <protection/>
    </xf>
    <xf numFmtId="10" fontId="37" fillId="0" borderId="2" xfId="19" applyNumberFormat="1" applyFont="1" applyBorder="1" applyAlignment="1" applyProtection="1">
      <alignment horizontal="centerContinuous" vertical="center" wrapText="1"/>
      <protection hidden="1"/>
    </xf>
    <xf numFmtId="173" fontId="36" fillId="0" borderId="2" xfId="0" applyNumberFormat="1" applyFont="1" applyBorder="1" applyAlignment="1">
      <alignment/>
    </xf>
    <xf numFmtId="0" fontId="58" fillId="0" borderId="0" xfId="0" applyFont="1" applyAlignment="1">
      <alignment/>
    </xf>
    <xf numFmtId="0" fontId="43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3" fontId="54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horizontal="right" vertical="center"/>
    </xf>
    <xf numFmtId="0" fontId="35" fillId="0" borderId="0" xfId="22" applyFont="1">
      <alignment/>
      <protection/>
    </xf>
    <xf numFmtId="0" fontId="52" fillId="0" borderId="0" xfId="22" applyFont="1">
      <alignment/>
      <protection/>
    </xf>
    <xf numFmtId="0" fontId="35" fillId="0" borderId="0" xfId="22" applyFont="1" applyBorder="1">
      <alignment/>
      <protection/>
    </xf>
    <xf numFmtId="0" fontId="37" fillId="0" borderId="0" xfId="22" applyFont="1" applyAlignment="1">
      <alignment horizontal="left"/>
      <protection/>
    </xf>
    <xf numFmtId="3" fontId="8" fillId="0" borderId="2" xfId="19" applyNumberFormat="1" applyFont="1" applyBorder="1" applyAlignment="1" applyProtection="1">
      <alignment vertical="center"/>
      <protection hidden="1"/>
    </xf>
    <xf numFmtId="0" fontId="54" fillId="0" borderId="0" xfId="0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9" fillId="0" borderId="2" xfId="19" applyFont="1" applyBorder="1" applyAlignment="1" applyProtection="1">
      <alignment horizontal="right" vertical="center"/>
      <protection hidden="1"/>
    </xf>
    <xf numFmtId="0" fontId="59" fillId="0" borderId="1" xfId="19" applyFont="1" applyBorder="1" applyAlignment="1" applyProtection="1">
      <alignment vertical="center"/>
      <protection hidden="1"/>
    </xf>
    <xf numFmtId="0" fontId="59" fillId="0" borderId="3" xfId="19" applyFont="1" applyBorder="1" applyAlignment="1" applyProtection="1" quotePrefix="1">
      <alignment vertical="center"/>
      <protection hidden="1"/>
    </xf>
    <xf numFmtId="3" fontId="59" fillId="0" borderId="2" xfId="19" applyNumberFormat="1" applyFont="1" applyBorder="1" applyAlignment="1" applyProtection="1">
      <alignment horizontal="right" vertical="center"/>
      <protection locked="0"/>
    </xf>
    <xf numFmtId="3" fontId="59" fillId="0" borderId="2" xfId="19" applyNumberFormat="1" applyFont="1" applyBorder="1" applyAlignment="1" applyProtection="1">
      <alignment vertical="center"/>
      <protection hidden="1"/>
    </xf>
    <xf numFmtId="0" fontId="59" fillId="0" borderId="0" xfId="19" applyFont="1" applyAlignment="1" applyProtection="1">
      <alignment vertical="center"/>
      <protection hidden="1"/>
    </xf>
    <xf numFmtId="0" fontId="59" fillId="0" borderId="3" xfId="19" applyFont="1" applyBorder="1" applyAlignment="1" applyProtection="1">
      <alignment vertical="center"/>
      <protection hidden="1"/>
    </xf>
    <xf numFmtId="0" fontId="59" fillId="0" borderId="2" xfId="19" applyFont="1" applyBorder="1" applyProtection="1">
      <alignment/>
      <protection hidden="1"/>
    </xf>
    <xf numFmtId="0" fontId="59" fillId="0" borderId="4" xfId="19" applyFont="1" applyBorder="1" applyAlignment="1" applyProtection="1">
      <alignment/>
      <protection hidden="1"/>
    </xf>
    <xf numFmtId="0" fontId="59" fillId="0" borderId="3" xfId="19" applyFont="1" applyBorder="1" applyAlignment="1" applyProtection="1">
      <alignment/>
      <protection hidden="1"/>
    </xf>
    <xf numFmtId="3" fontId="59" fillId="0" borderId="2" xfId="19" applyNumberFormat="1" applyFont="1" applyBorder="1" applyAlignment="1" applyProtection="1">
      <alignment/>
      <protection hidden="1"/>
    </xf>
    <xf numFmtId="0" fontId="59" fillId="0" borderId="0" xfId="19" applyFont="1" applyProtection="1">
      <alignment/>
      <protection hidden="1"/>
    </xf>
    <xf numFmtId="3" fontId="59" fillId="0" borderId="2" xfId="19" applyNumberFormat="1" applyFont="1" applyBorder="1" applyAlignment="1" applyProtection="1">
      <alignment horizontal="right" vertical="center"/>
      <protection hidden="1"/>
    </xf>
    <xf numFmtId="3" fontId="19" fillId="0" borderId="4" xfId="21" applyNumberFormat="1" applyFont="1" applyBorder="1" applyAlignment="1">
      <alignment vertical="center" wrapText="1"/>
      <protection/>
    </xf>
    <xf numFmtId="3" fontId="19" fillId="0" borderId="4" xfId="21" applyNumberFormat="1" applyFont="1" applyBorder="1" applyAlignment="1">
      <alignment horizontal="right" vertical="top"/>
      <protection/>
    </xf>
    <xf numFmtId="3" fontId="21" fillId="0" borderId="1" xfId="21" applyNumberFormat="1" applyFont="1" applyBorder="1" applyAlignment="1">
      <alignment horizontal="right"/>
      <protection/>
    </xf>
    <xf numFmtId="3" fontId="21" fillId="0" borderId="4" xfId="21" applyNumberFormat="1" applyFont="1" applyBorder="1" applyAlignment="1">
      <alignment horizontal="right"/>
      <protection/>
    </xf>
    <xf numFmtId="3" fontId="19" fillId="0" borderId="11" xfId="21" applyNumberFormat="1" applyFont="1" applyBorder="1" applyAlignment="1" applyProtection="1">
      <alignment horizontal="right" vertical="top"/>
      <protection locked="0"/>
    </xf>
    <xf numFmtId="3" fontId="19" fillId="0" borderId="1" xfId="21" applyNumberFormat="1" applyFont="1" applyBorder="1" applyAlignment="1" applyProtection="1">
      <alignment horizontal="right" vertical="top"/>
      <protection locked="0"/>
    </xf>
    <xf numFmtId="3" fontId="21" fillId="0" borderId="1" xfId="21" applyNumberFormat="1" applyFont="1" applyFill="1" applyBorder="1" applyAlignment="1">
      <alignment horizontal="right" vertical="top"/>
      <protection/>
    </xf>
    <xf numFmtId="3" fontId="19" fillId="0" borderId="1" xfId="21" applyNumberFormat="1" applyFont="1" applyBorder="1">
      <alignment/>
      <protection/>
    </xf>
    <xf numFmtId="3" fontId="21" fillId="0" borderId="1" xfId="21" applyNumberFormat="1" applyFont="1" applyBorder="1">
      <alignment/>
      <protection/>
    </xf>
    <xf numFmtId="3" fontId="21" fillId="0" borderId="4" xfId="0" applyNumberFormat="1" applyFont="1" applyBorder="1" applyAlignment="1">
      <alignment horizontal="right" wrapText="1"/>
    </xf>
    <xf numFmtId="3" fontId="19" fillId="0" borderId="2" xfId="21" applyNumberFormat="1" applyFont="1" applyFill="1" applyBorder="1">
      <alignment/>
      <protection/>
    </xf>
    <xf numFmtId="3" fontId="21" fillId="0" borderId="2" xfId="21" applyNumberFormat="1" applyFont="1" applyFill="1" applyBorder="1" applyProtection="1">
      <alignment/>
      <protection locked="0"/>
    </xf>
    <xf numFmtId="3" fontId="21" fillId="0" borderId="2" xfId="21" applyNumberFormat="1" applyFont="1" applyFill="1" applyBorder="1">
      <alignment/>
      <protection/>
    </xf>
    <xf numFmtId="3" fontId="19" fillId="0" borderId="2" xfId="21" applyNumberFormat="1" applyFont="1" applyFill="1" applyBorder="1" applyProtection="1">
      <alignment/>
      <protection locked="0"/>
    </xf>
    <xf numFmtId="3" fontId="19" fillId="0" borderId="2" xfId="21" applyNumberFormat="1" applyFont="1" applyBorder="1" applyAlignment="1" applyProtection="1">
      <alignment horizontal="right" vertical="top"/>
      <protection locked="0"/>
    </xf>
    <xf numFmtId="3" fontId="37" fillId="0" borderId="2" xfId="22" applyNumberFormat="1" applyFont="1" applyBorder="1" applyAlignment="1">
      <alignment vertical="top"/>
      <protection/>
    </xf>
    <xf numFmtId="3" fontId="54" fillId="0" borderId="2" xfId="22" applyNumberFormat="1" applyFont="1" applyBorder="1" applyAlignment="1">
      <alignment vertical="top"/>
      <protection/>
    </xf>
    <xf numFmtId="10" fontId="35" fillId="0" borderId="0" xfId="19" applyNumberFormat="1" applyFont="1" applyAlignment="1" applyProtection="1">
      <alignment horizontal="right" vertical="center"/>
      <protection hidden="1"/>
    </xf>
    <xf numFmtId="3" fontId="19" fillId="0" borderId="2" xfId="0" applyNumberFormat="1" applyFont="1" applyBorder="1" applyAlignment="1">
      <alignment wrapText="1"/>
    </xf>
    <xf numFmtId="3" fontId="54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21" fillId="0" borderId="9" xfId="0" applyFont="1" applyBorder="1" applyAlignment="1">
      <alignment vertical="center"/>
    </xf>
    <xf numFmtId="0" fontId="21" fillId="0" borderId="9" xfId="0" applyFont="1" applyBorder="1" applyAlignment="1">
      <alignment horizontal="centerContinuous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 quotePrefix="1">
      <alignment vertical="center"/>
    </xf>
    <xf numFmtId="0" fontId="21" fillId="0" borderId="1" xfId="0" applyFont="1" applyBorder="1" applyAlignment="1" quotePrefix="1">
      <alignment horizontal="left" vertical="center" wrapText="1"/>
    </xf>
    <xf numFmtId="3" fontId="37" fillId="0" borderId="2" xfId="0" applyNumberFormat="1" applyFont="1" applyBorder="1" applyAlignment="1" applyProtection="1">
      <alignment vertical="center"/>
      <protection hidden="1"/>
    </xf>
    <xf numFmtId="0" fontId="23" fillId="0" borderId="3" xfId="0" applyFont="1" applyBorder="1" applyAlignment="1">
      <alignment vertical="center"/>
    </xf>
    <xf numFmtId="3" fontId="36" fillId="0" borderId="2" xfId="0" applyNumberFormat="1" applyFont="1" applyBorder="1" applyAlignment="1" applyProtection="1">
      <alignment vertical="center"/>
      <protection hidden="1"/>
    </xf>
    <xf numFmtId="0" fontId="5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21" fillId="0" borderId="9" xfId="0" applyFont="1" applyBorder="1" applyAlignment="1" quotePrefix="1">
      <alignment vertical="center"/>
    </xf>
    <xf numFmtId="3" fontId="21" fillId="0" borderId="13" xfId="0" applyNumberFormat="1" applyFont="1" applyBorder="1" applyAlignment="1" applyProtection="1">
      <alignment vertical="center"/>
      <protection hidden="1"/>
    </xf>
    <xf numFmtId="0" fontId="21" fillId="0" borderId="5" xfId="0" applyFont="1" applyBorder="1" applyAlignment="1">
      <alignment horizontal="right" vertical="center"/>
    </xf>
    <xf numFmtId="3" fontId="21" fillId="0" borderId="5" xfId="0" applyNumberFormat="1" applyFont="1" applyBorder="1" applyAlignment="1" applyProtection="1">
      <alignment vertical="center"/>
      <protection hidden="1"/>
    </xf>
    <xf numFmtId="0" fontId="23" fillId="0" borderId="3" xfId="0" applyFont="1" applyBorder="1" applyAlignment="1" quotePrefix="1">
      <alignment vertical="center"/>
    </xf>
    <xf numFmtId="0" fontId="23" fillId="0" borderId="1" xfId="0" applyFont="1" applyBorder="1" applyAlignment="1">
      <alignment vertical="center"/>
    </xf>
    <xf numFmtId="3" fontId="6" fillId="0" borderId="4" xfId="0" applyNumberFormat="1" applyFont="1" applyBorder="1" applyAlignment="1">
      <alignment/>
    </xf>
    <xf numFmtId="0" fontId="49" fillId="0" borderId="1" xfId="0" applyFont="1" applyBorder="1" applyAlignment="1">
      <alignment horizontal="centerContinuous" vertical="center"/>
    </xf>
    <xf numFmtId="0" fontId="49" fillId="0" borderId="2" xfId="0" applyFont="1" applyBorder="1" applyAlignment="1">
      <alignment horizontal="centerContinuous" vertical="center" wrapText="1"/>
    </xf>
    <xf numFmtId="3" fontId="49" fillId="0" borderId="2" xfId="20" applyNumberFormat="1" applyFont="1" applyBorder="1" applyAlignment="1">
      <alignment horizontal="center" vertical="center" wrapText="1"/>
      <protection/>
    </xf>
    <xf numFmtId="10" fontId="49" fillId="0" borderId="2" xfId="19" applyNumberFormat="1" applyFont="1" applyBorder="1" applyAlignment="1" applyProtection="1">
      <alignment horizontal="centerContinuous" vertical="center" wrapText="1"/>
      <protection hidden="1"/>
    </xf>
    <xf numFmtId="10" fontId="60" fillId="0" borderId="2" xfId="19" applyNumberFormat="1" applyFont="1" applyBorder="1" applyAlignment="1" applyProtection="1">
      <alignment horizontal="centerContinuous" vertical="center" wrapText="1"/>
      <protection hidden="1"/>
    </xf>
    <xf numFmtId="3" fontId="49" fillId="0" borderId="2" xfId="20" applyNumberFormat="1" applyFont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30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Continuous"/>
    </xf>
    <xf numFmtId="0" fontId="30" fillId="0" borderId="2" xfId="0" applyFont="1" applyBorder="1" applyAlignment="1">
      <alignment horizontal="centerContinuous" wrapText="1"/>
    </xf>
    <xf numFmtId="3" fontId="30" fillId="0" borderId="2" xfId="19" applyNumberFormat="1" applyFont="1" applyBorder="1" applyAlignment="1">
      <alignment horizontal="center" vertical="center" wrapText="1"/>
      <protection/>
    </xf>
    <xf numFmtId="3" fontId="30" fillId="0" borderId="2" xfId="19" applyNumberFormat="1" applyFont="1" applyBorder="1" applyAlignment="1" applyProtection="1">
      <alignment horizontal="center" vertical="center" wrapText="1"/>
      <protection hidden="1"/>
    </xf>
    <xf numFmtId="3" fontId="43" fillId="0" borderId="2" xfId="19" applyNumberFormat="1" applyFont="1" applyFill="1" applyBorder="1" applyAlignment="1">
      <alignment horizontal="center" vertical="center" wrapText="1"/>
      <protection/>
    </xf>
    <xf numFmtId="0" fontId="51" fillId="0" borderId="2" xfId="0" applyFont="1" applyBorder="1" applyAlignment="1">
      <alignment horizontal="right" vertical="center"/>
    </xf>
    <xf numFmtId="0" fontId="51" fillId="0" borderId="2" xfId="0" applyFont="1" applyBorder="1" applyAlignment="1">
      <alignment vertical="center"/>
    </xf>
    <xf numFmtId="0" fontId="51" fillId="0" borderId="2" xfId="0" applyFont="1" applyBorder="1" applyAlignment="1">
      <alignment horizontal="centerContinuous" vertical="center" wrapText="1"/>
    </xf>
    <xf numFmtId="3" fontId="51" fillId="0" borderId="2" xfId="0" applyNumberFormat="1" applyFont="1" applyBorder="1" applyAlignment="1">
      <alignment vertical="center"/>
    </xf>
    <xf numFmtId="3" fontId="58" fillId="0" borderId="2" xfId="0" applyNumberFormat="1" applyFont="1" applyBorder="1" applyAlignment="1">
      <alignment vertical="center"/>
    </xf>
    <xf numFmtId="0" fontId="30" fillId="0" borderId="2" xfId="0" applyFont="1" applyBorder="1" applyAlignment="1">
      <alignment horizontal="right" vertical="center"/>
    </xf>
    <xf numFmtId="0" fontId="51" fillId="0" borderId="4" xfId="0" applyFont="1" applyBorder="1" applyAlignment="1" applyProtection="1">
      <alignment vertical="center"/>
      <protection hidden="1"/>
    </xf>
    <xf numFmtId="0" fontId="51" fillId="0" borderId="2" xfId="0" applyFont="1" applyBorder="1" applyAlignment="1">
      <alignment vertical="center" wrapText="1"/>
    </xf>
    <xf numFmtId="3" fontId="30" fillId="0" borderId="2" xfId="0" applyNumberFormat="1" applyFont="1" applyBorder="1" applyAlignment="1">
      <alignment vertical="center"/>
    </xf>
    <xf numFmtId="3" fontId="43" fillId="0" borderId="2" xfId="0" applyNumberFormat="1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1" fillId="0" borderId="2" xfId="0" applyFont="1" applyBorder="1" applyAlignment="1" applyProtection="1">
      <alignment vertical="center"/>
      <protection hidden="1"/>
    </xf>
    <xf numFmtId="0" fontId="30" fillId="0" borderId="2" xfId="0" applyFont="1" applyBorder="1" applyAlignment="1" applyProtection="1">
      <alignment vertical="center"/>
      <protection hidden="1"/>
    </xf>
    <xf numFmtId="0" fontId="30" fillId="0" borderId="2" xfId="0" applyFont="1" applyBorder="1" applyAlignment="1" applyProtection="1">
      <alignment vertical="center" wrapText="1"/>
      <protection hidden="1"/>
    </xf>
    <xf numFmtId="0" fontId="51" fillId="0" borderId="2" xfId="0" applyFont="1" applyBorder="1" applyAlignment="1" applyProtection="1">
      <alignment vertical="center" wrapText="1"/>
      <protection hidden="1"/>
    </xf>
    <xf numFmtId="0" fontId="51" fillId="0" borderId="5" xfId="0" applyFont="1" applyBorder="1" applyAlignment="1">
      <alignment vertical="center"/>
    </xf>
    <xf numFmtId="0" fontId="51" fillId="0" borderId="4" xfId="0" applyFont="1" applyBorder="1" applyAlignment="1">
      <alignment horizontal="right" vertical="center"/>
    </xf>
    <xf numFmtId="0" fontId="51" fillId="0" borderId="4" xfId="0" applyFont="1" applyBorder="1" applyAlignment="1">
      <alignment vertical="center"/>
    </xf>
    <xf numFmtId="0" fontId="51" fillId="0" borderId="3" xfId="0" applyFont="1" applyBorder="1" applyAlignment="1" applyProtection="1">
      <alignment vertical="center" wrapText="1"/>
      <protection hidden="1"/>
    </xf>
    <xf numFmtId="0" fontId="58" fillId="0" borderId="2" xfId="0" applyFont="1" applyBorder="1" applyAlignment="1">
      <alignment vertical="center"/>
    </xf>
    <xf numFmtId="0" fontId="30" fillId="0" borderId="5" xfId="0" applyFont="1" applyBorder="1" applyAlignment="1" applyProtection="1">
      <alignment vertical="center"/>
      <protection hidden="1"/>
    </xf>
    <xf numFmtId="0" fontId="30" fillId="0" borderId="4" xfId="0" applyFont="1" applyBorder="1" applyAlignment="1" applyProtection="1">
      <alignment vertical="center" wrapText="1"/>
      <protection hidden="1"/>
    </xf>
    <xf numFmtId="0" fontId="51" fillId="0" borderId="1" xfId="0" applyFont="1" applyBorder="1" applyAlignment="1" applyProtection="1">
      <alignment vertical="center"/>
      <protection hidden="1"/>
    </xf>
    <xf numFmtId="0" fontId="51" fillId="0" borderId="10" xfId="0" applyFont="1" applyBorder="1" applyAlignment="1">
      <alignment vertical="center"/>
    </xf>
    <xf numFmtId="0" fontId="51" fillId="0" borderId="2" xfId="0" applyFont="1" applyBorder="1" applyAlignment="1" quotePrefix="1">
      <alignment vertical="center" wrapText="1"/>
    </xf>
    <xf numFmtId="3" fontId="51" fillId="0" borderId="2" xfId="0" applyNumberFormat="1" applyFont="1" applyBorder="1" applyAlignment="1" applyProtection="1">
      <alignment horizontal="right" vertical="center"/>
      <protection locked="0"/>
    </xf>
    <xf numFmtId="0" fontId="30" fillId="0" borderId="2" xfId="0" applyFont="1" applyBorder="1" applyAlignment="1" quotePrefix="1">
      <alignment vertical="center" wrapText="1"/>
    </xf>
    <xf numFmtId="3" fontId="30" fillId="0" borderId="2" xfId="0" applyNumberFormat="1" applyFont="1" applyBorder="1" applyAlignment="1" applyProtection="1">
      <alignment horizontal="right" vertical="center"/>
      <protection locked="0"/>
    </xf>
    <xf numFmtId="0" fontId="30" fillId="0" borderId="2" xfId="0" applyFont="1" applyBorder="1" applyAlignment="1">
      <alignment vertical="center"/>
    </xf>
    <xf numFmtId="0" fontId="30" fillId="0" borderId="2" xfId="0" applyFont="1" applyBorder="1" applyAlignment="1">
      <alignment vertical="center" wrapText="1"/>
    </xf>
    <xf numFmtId="16" fontId="30" fillId="0" borderId="2" xfId="0" applyNumberFormat="1" applyFont="1" applyBorder="1" applyAlignment="1">
      <alignment horizontal="right" vertical="center"/>
    </xf>
    <xf numFmtId="0" fontId="51" fillId="0" borderId="2" xfId="0" applyFont="1" applyBorder="1" applyAlignment="1" applyProtection="1" quotePrefix="1">
      <alignment vertical="center" wrapText="1"/>
      <protection hidden="1"/>
    </xf>
    <xf numFmtId="0" fontId="51" fillId="0" borderId="10" xfId="0" applyFont="1" applyBorder="1" applyAlignment="1">
      <alignment horizontal="right" vertical="center"/>
    </xf>
    <xf numFmtId="3" fontId="30" fillId="0" borderId="2" xfId="0" applyNumberFormat="1" applyFont="1" applyBorder="1" applyAlignment="1" applyProtection="1">
      <alignment vertical="center"/>
      <protection hidden="1"/>
    </xf>
    <xf numFmtId="3" fontId="43" fillId="0" borderId="2" xfId="0" applyNumberFormat="1" applyFont="1" applyBorder="1" applyAlignment="1">
      <alignment horizontal="right" vertical="center"/>
    </xf>
    <xf numFmtId="3" fontId="51" fillId="0" borderId="2" xfId="0" applyNumberFormat="1" applyFont="1" applyBorder="1" applyAlignment="1" applyProtection="1">
      <alignment vertical="center"/>
      <protection hidden="1"/>
    </xf>
    <xf numFmtId="0" fontId="49" fillId="0" borderId="4" xfId="0" applyFont="1" applyBorder="1" applyAlignment="1">
      <alignment horizontal="centerContinuous" vertical="center"/>
    </xf>
    <xf numFmtId="0" fontId="49" fillId="0" borderId="2" xfId="0" applyFont="1" applyBorder="1" applyAlignment="1">
      <alignment horizontal="centerContinuous" vertical="center"/>
    </xf>
    <xf numFmtId="0" fontId="30" fillId="0" borderId="3" xfId="0" applyFont="1" applyBorder="1" applyAlignment="1">
      <alignment horizontal="centerContinuous"/>
    </xf>
    <xf numFmtId="0" fontId="30" fillId="0" borderId="2" xfId="0" applyFont="1" applyBorder="1" applyAlignment="1">
      <alignment horizontal="centerContinuous"/>
    </xf>
    <xf numFmtId="0" fontId="51" fillId="0" borderId="2" xfId="0" applyFont="1" applyBorder="1" applyAlignment="1">
      <alignment horizontal="right"/>
    </xf>
    <xf numFmtId="0" fontId="51" fillId="0" borderId="9" xfId="0" applyFont="1" applyBorder="1" applyAlignment="1">
      <alignment horizontal="left"/>
    </xf>
    <xf numFmtId="0" fontId="45" fillId="0" borderId="2" xfId="0" applyFont="1" applyBorder="1" applyAlignment="1">
      <alignment/>
    </xf>
    <xf numFmtId="0" fontId="43" fillId="0" borderId="2" xfId="0" applyFont="1" applyBorder="1" applyAlignment="1">
      <alignment/>
    </xf>
    <xf numFmtId="0" fontId="51" fillId="0" borderId="6" xfId="0" applyFont="1" applyBorder="1" applyAlignment="1">
      <alignment/>
    </xf>
    <xf numFmtId="0" fontId="51" fillId="0" borderId="2" xfId="0" applyFont="1" applyBorder="1" applyAlignment="1">
      <alignment horizontal="centerContinuous"/>
    </xf>
    <xf numFmtId="3" fontId="51" fillId="0" borderId="2" xfId="0" applyNumberFormat="1" applyFont="1" applyBorder="1" applyAlignment="1">
      <alignment/>
    </xf>
    <xf numFmtId="0" fontId="50" fillId="0" borderId="2" xfId="0" applyFont="1" applyBorder="1" applyAlignment="1">
      <alignment/>
    </xf>
    <xf numFmtId="0" fontId="58" fillId="0" borderId="2" xfId="0" applyFont="1" applyBorder="1" applyAlignment="1">
      <alignment/>
    </xf>
    <xf numFmtId="0" fontId="50" fillId="0" borderId="0" xfId="0" applyFont="1" applyAlignment="1">
      <alignment/>
    </xf>
    <xf numFmtId="0" fontId="30" fillId="0" borderId="2" xfId="0" applyFont="1" applyBorder="1" applyAlignment="1">
      <alignment horizontal="right"/>
    </xf>
    <xf numFmtId="0" fontId="30" fillId="0" borderId="1" xfId="0" applyFont="1" applyBorder="1" applyAlignment="1" applyProtection="1" quotePrefix="1">
      <alignment vertical="center"/>
      <protection hidden="1"/>
    </xf>
    <xf numFmtId="0" fontId="30" fillId="0" borderId="2" xfId="0" applyFont="1" applyBorder="1" applyAlignment="1">
      <alignment/>
    </xf>
    <xf numFmtId="3" fontId="30" fillId="0" borderId="2" xfId="0" applyNumberFormat="1" applyFont="1" applyBorder="1" applyAlignment="1">
      <alignment/>
    </xf>
    <xf numFmtId="3" fontId="43" fillId="0" borderId="2" xfId="0" applyNumberFormat="1" applyFont="1" applyBorder="1" applyAlignment="1">
      <alignment/>
    </xf>
    <xf numFmtId="0" fontId="30" fillId="0" borderId="1" xfId="0" applyFont="1" applyBorder="1" applyAlignment="1" applyProtection="1">
      <alignment vertical="center"/>
      <protection hidden="1"/>
    </xf>
    <xf numFmtId="0" fontId="30" fillId="0" borderId="2" xfId="0" applyFont="1" applyBorder="1" applyAlignment="1">
      <alignment/>
    </xf>
    <xf numFmtId="0" fontId="30" fillId="0" borderId="2" xfId="0" applyFont="1" applyBorder="1" applyAlignment="1">
      <alignment wrapText="1"/>
    </xf>
    <xf numFmtId="3" fontId="58" fillId="0" borderId="2" xfId="0" applyNumberFormat="1" applyFont="1" applyBorder="1" applyAlignment="1">
      <alignment/>
    </xf>
    <xf numFmtId="0" fontId="51" fillId="0" borderId="1" xfId="0" applyFont="1" applyBorder="1" applyAlignment="1">
      <alignment/>
    </xf>
    <xf numFmtId="0" fontId="30" fillId="0" borderId="2" xfId="0" applyFont="1" applyBorder="1" applyAlignment="1" applyProtection="1" quotePrefix="1">
      <alignment vertical="center"/>
      <protection hidden="1"/>
    </xf>
    <xf numFmtId="0" fontId="30" fillId="0" borderId="1" xfId="0" applyFont="1" applyBorder="1" applyAlignment="1">
      <alignment/>
    </xf>
    <xf numFmtId="3" fontId="30" fillId="0" borderId="2" xfId="0" applyNumberFormat="1" applyFont="1" applyBorder="1" applyAlignment="1" applyProtection="1">
      <alignment horizontal="right" vertical="center"/>
      <protection hidden="1"/>
    </xf>
    <xf numFmtId="0" fontId="51" fillId="0" borderId="2" xfId="0" applyFont="1" applyBorder="1" applyAlignment="1">
      <alignment/>
    </xf>
    <xf numFmtId="0" fontId="51" fillId="0" borderId="2" xfId="0" applyFont="1" applyBorder="1" applyAlignment="1">
      <alignment horizontal="right"/>
    </xf>
    <xf numFmtId="0" fontId="51" fillId="0" borderId="1" xfId="0" applyFont="1" applyBorder="1" applyAlignment="1">
      <alignment/>
    </xf>
    <xf numFmtId="0" fontId="30" fillId="0" borderId="2" xfId="0" applyFont="1" applyBorder="1" applyAlignment="1" quotePrefix="1">
      <alignment/>
    </xf>
    <xf numFmtId="0" fontId="30" fillId="0" borderId="2" xfId="0" applyFont="1" applyBorder="1" applyAlignment="1">
      <alignment horizontal="right"/>
    </xf>
    <xf numFmtId="0" fontId="30" fillId="0" borderId="1" xfId="0" applyFont="1" applyBorder="1" applyAlignment="1">
      <alignment/>
    </xf>
    <xf numFmtId="3" fontId="30" fillId="0" borderId="2" xfId="0" applyNumberFormat="1" applyFont="1" applyBorder="1" applyAlignment="1">
      <alignment/>
    </xf>
    <xf numFmtId="0" fontId="30" fillId="0" borderId="1" xfId="0" applyFont="1" applyBorder="1" applyAlignment="1" quotePrefix="1">
      <alignment/>
    </xf>
    <xf numFmtId="0" fontId="30" fillId="0" borderId="4" xfId="0" applyFont="1" applyBorder="1" applyAlignment="1">
      <alignment/>
    </xf>
    <xf numFmtId="0" fontId="51" fillId="0" borderId="2" xfId="0" applyFont="1" applyBorder="1" applyAlignment="1">
      <alignment wrapText="1"/>
    </xf>
    <xf numFmtId="0" fontId="51" fillId="0" borderId="2" xfId="0" applyFont="1" applyBorder="1" applyAlignment="1" applyProtection="1" quotePrefix="1">
      <alignment vertical="center"/>
      <protection hidden="1"/>
    </xf>
    <xf numFmtId="3" fontId="58" fillId="0" borderId="2" xfId="0" applyNumberFormat="1" applyFont="1" applyBorder="1" applyAlignment="1" applyProtection="1">
      <alignment horizontal="right" vertical="center"/>
      <protection locked="0"/>
    </xf>
    <xf numFmtId="0" fontId="37" fillId="0" borderId="0" xfId="22" applyFont="1" applyBorder="1">
      <alignment/>
      <protection/>
    </xf>
    <xf numFmtId="3" fontId="37" fillId="0" borderId="0" xfId="22" applyNumberFormat="1" applyFont="1" applyBorder="1" applyAlignment="1">
      <alignment vertical="top"/>
      <protection/>
    </xf>
    <xf numFmtId="3" fontId="21" fillId="0" borderId="2" xfId="21" applyNumberFormat="1" applyFont="1" applyFill="1" applyBorder="1" applyAlignment="1">
      <alignment horizontal="right" vertical="top"/>
      <protection/>
    </xf>
    <xf numFmtId="3" fontId="62" fillId="0" borderId="2" xfId="0" applyNumberFormat="1" applyFont="1" applyBorder="1" applyAlignment="1">
      <alignment/>
    </xf>
    <xf numFmtId="0" fontId="55" fillId="0" borderId="2" xfId="0" applyFont="1" applyBorder="1" applyAlignment="1">
      <alignment/>
    </xf>
    <xf numFmtId="3" fontId="14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3" fontId="6" fillId="0" borderId="3" xfId="0" applyNumberFormat="1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30" fillId="0" borderId="4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centerContinuous"/>
    </xf>
    <xf numFmtId="3" fontId="6" fillId="0" borderId="8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30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14" fillId="0" borderId="0" xfId="19" applyFont="1" applyBorder="1" applyAlignment="1" applyProtection="1">
      <alignment horizontal="center" vertical="center" wrapText="1"/>
      <protection hidden="1"/>
    </xf>
    <xf numFmtId="0" fontId="5" fillId="0" borderId="0" xfId="19" applyFont="1" applyBorder="1" applyAlignment="1" applyProtection="1">
      <alignment horizontal="center" vertical="center" wrapText="1"/>
      <protection hidden="1"/>
    </xf>
    <xf numFmtId="0" fontId="15" fillId="0" borderId="0" xfId="19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center"/>
    </xf>
    <xf numFmtId="0" fontId="14" fillId="0" borderId="0" xfId="21" applyFont="1" applyBorder="1" applyAlignment="1">
      <alignment horizontal="center" vertical="center" wrapText="1"/>
      <protection/>
    </xf>
    <xf numFmtId="0" fontId="21" fillId="0" borderId="1" xfId="0" applyFont="1" applyBorder="1" applyAlignment="1" quotePrefix="1">
      <alignment horizontal="left" wrapText="1"/>
    </xf>
    <xf numFmtId="0" fontId="21" fillId="0" borderId="3" xfId="0" applyFont="1" applyBorder="1" applyAlignment="1" quotePrefix="1">
      <alignment horizontal="left" wrapText="1"/>
    </xf>
    <xf numFmtId="0" fontId="38" fillId="0" borderId="0" xfId="20" applyFont="1" applyAlignment="1">
      <alignment horizontal="center"/>
      <protection/>
    </xf>
    <xf numFmtId="0" fontId="40" fillId="0" borderId="0" xfId="19" applyFont="1" applyBorder="1" applyAlignment="1" applyProtection="1">
      <alignment horizontal="center" vertical="center" wrapText="1"/>
      <protection hidden="1"/>
    </xf>
    <xf numFmtId="0" fontId="38" fillId="0" borderId="0" xfId="19" applyFont="1" applyBorder="1" applyAlignment="1" applyProtection="1">
      <alignment horizontal="center" vertical="center" wrapText="1"/>
      <protection hidden="1"/>
    </xf>
    <xf numFmtId="0" fontId="6" fillId="0" borderId="0" xfId="19" applyFont="1" applyBorder="1" applyAlignment="1" applyProtection="1">
      <alignment horizontal="center" vertical="center" wrapText="1"/>
      <protection hidden="1"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KIAD_1.XLS" xfId="19"/>
    <cellStyle name="Normál_KIAD_1.XLS_1" xfId="20"/>
    <cellStyle name="Normál_KIAD_4F.XLS" xfId="21"/>
    <cellStyle name="Normál_KIAD_4F1" xfId="22"/>
    <cellStyle name="Normal_tanusitv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.%20f&#233;l&#233;v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5.%20m&#243;dos&#237;t&#225;s%2010.04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5.%20m&#243;dos&#237;t&#225;s%2011.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v"/>
      <sheetName val="Terv (2)"/>
      <sheetName val="Terv (3)"/>
      <sheetName val="Terv (4)"/>
      <sheetName val="Terv (5)"/>
      <sheetName val="Terv (6)"/>
      <sheetName val="Terv (7)"/>
      <sheetName val="Terv (8)"/>
      <sheetName val="Terv (9)"/>
      <sheetName val="Terv (10)"/>
      <sheetName val="Terv (11)"/>
    </sheetNames>
    <sheetDataSet>
      <sheetData sheetId="0">
        <row r="13">
          <cell r="C13">
            <v>44</v>
          </cell>
          <cell r="F13">
            <v>8</v>
          </cell>
          <cell r="I13">
            <v>49.5</v>
          </cell>
          <cell r="L13">
            <v>15.5</v>
          </cell>
        </row>
      </sheetData>
      <sheetData sheetId="1">
        <row r="13">
          <cell r="C13">
            <v>7</v>
          </cell>
          <cell r="F13">
            <v>5</v>
          </cell>
          <cell r="I13">
            <v>35.5</v>
          </cell>
          <cell r="L13">
            <v>19.5</v>
          </cell>
        </row>
      </sheetData>
      <sheetData sheetId="2">
        <row r="13">
          <cell r="C13">
            <v>30</v>
          </cell>
          <cell r="F13">
            <v>32</v>
          </cell>
          <cell r="I13">
            <v>23</v>
          </cell>
          <cell r="L13">
            <v>24</v>
          </cell>
        </row>
      </sheetData>
      <sheetData sheetId="3">
        <row r="13">
          <cell r="C13">
            <v>20.5</v>
          </cell>
          <cell r="F13">
            <v>20</v>
          </cell>
          <cell r="I13">
            <v>19.5</v>
          </cell>
          <cell r="L13">
            <v>23</v>
          </cell>
        </row>
      </sheetData>
      <sheetData sheetId="4">
        <row r="13">
          <cell r="C13">
            <v>38</v>
          </cell>
          <cell r="F13">
            <v>22.5</v>
          </cell>
          <cell r="I13">
            <v>16.5</v>
          </cell>
          <cell r="L13">
            <v>43.5</v>
          </cell>
        </row>
      </sheetData>
      <sheetData sheetId="5">
        <row r="13">
          <cell r="C13">
            <v>36.5</v>
          </cell>
          <cell r="F13">
            <v>21</v>
          </cell>
          <cell r="I13">
            <v>45</v>
          </cell>
          <cell r="L13">
            <v>53</v>
          </cell>
        </row>
      </sheetData>
      <sheetData sheetId="6">
        <row r="13">
          <cell r="C13">
            <v>58</v>
          </cell>
          <cell r="F13">
            <v>46.5</v>
          </cell>
          <cell r="I13">
            <v>50.5</v>
          </cell>
          <cell r="L13">
            <v>43</v>
          </cell>
        </row>
      </sheetData>
      <sheetData sheetId="7">
        <row r="13">
          <cell r="C13">
            <v>45.5</v>
          </cell>
          <cell r="F13">
            <v>33</v>
          </cell>
          <cell r="I13">
            <v>48</v>
          </cell>
          <cell r="L13">
            <v>55.5</v>
          </cell>
        </row>
      </sheetData>
      <sheetData sheetId="8">
        <row r="13">
          <cell r="C13">
            <v>47.5</v>
          </cell>
          <cell r="F13">
            <v>86</v>
          </cell>
          <cell r="I13">
            <v>64.5</v>
          </cell>
          <cell r="L13">
            <v>106</v>
          </cell>
        </row>
      </sheetData>
      <sheetData sheetId="9">
        <row r="13">
          <cell r="C13">
            <v>124</v>
          </cell>
          <cell r="F13">
            <v>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rv"/>
      <sheetName val="Terv (2)"/>
      <sheetName val="Terv (3)"/>
      <sheetName val="Terv (4)"/>
      <sheetName val="Terv (5)"/>
      <sheetName val="Terv (6)"/>
      <sheetName val="Terv (7)"/>
      <sheetName val="Terv (8)"/>
      <sheetName val="Terv (9)"/>
      <sheetName val="Terv (10)"/>
    </sheetNames>
    <sheetDataSet>
      <sheetData sheetId="0">
        <row r="15">
          <cell r="D15">
            <v>108917</v>
          </cell>
          <cell r="G15">
            <v>21253</v>
          </cell>
          <cell r="J15">
            <v>114087</v>
          </cell>
          <cell r="M15">
            <v>99022</v>
          </cell>
        </row>
        <row r="16">
          <cell r="D16">
            <v>35428</v>
          </cell>
          <cell r="G16">
            <v>6779</v>
          </cell>
          <cell r="J16">
            <v>37413</v>
          </cell>
          <cell r="M16">
            <v>30052</v>
          </cell>
        </row>
        <row r="17">
          <cell r="D17">
            <v>10867</v>
          </cell>
          <cell r="G17">
            <v>14075</v>
          </cell>
          <cell r="J17">
            <v>8295</v>
          </cell>
          <cell r="M17">
            <v>43577</v>
          </cell>
        </row>
        <row r="18">
          <cell r="D18">
            <v>0</v>
          </cell>
          <cell r="G18">
            <v>0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M19">
            <v>0</v>
          </cell>
        </row>
        <row r="21">
          <cell r="D21">
            <v>0</v>
          </cell>
          <cell r="G21">
            <v>0</v>
          </cell>
          <cell r="J21">
            <v>0</v>
          </cell>
          <cell r="M21">
            <v>0</v>
          </cell>
        </row>
        <row r="22">
          <cell r="D22">
            <v>0</v>
          </cell>
          <cell r="G22">
            <v>278</v>
          </cell>
          <cell r="J22">
            <v>1261</v>
          </cell>
          <cell r="M22">
            <v>389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0</v>
          </cell>
          <cell r="G29">
            <v>2027</v>
          </cell>
          <cell r="J29">
            <v>0</v>
          </cell>
          <cell r="M29">
            <v>7109</v>
          </cell>
        </row>
        <row r="30">
          <cell r="D30">
            <v>0</v>
          </cell>
          <cell r="G30">
            <v>507</v>
          </cell>
          <cell r="J30">
            <v>0</v>
          </cell>
          <cell r="M30">
            <v>1777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0</v>
          </cell>
          <cell r="G33">
            <v>170</v>
          </cell>
          <cell r="J33">
            <v>0</v>
          </cell>
          <cell r="M33">
            <v>2550</v>
          </cell>
        </row>
        <row r="34">
          <cell r="D34">
            <v>0</v>
          </cell>
          <cell r="G34">
            <v>0</v>
          </cell>
          <cell r="J34">
            <v>0</v>
          </cell>
          <cell r="M34">
            <v>0</v>
          </cell>
        </row>
        <row r="35">
          <cell r="D35">
            <v>0</v>
          </cell>
          <cell r="G35">
            <v>0</v>
          </cell>
          <cell r="J35">
            <v>0</v>
          </cell>
          <cell r="M35">
            <v>0</v>
          </cell>
        </row>
        <row r="37">
          <cell r="D37">
            <v>1448</v>
          </cell>
          <cell r="G37">
            <v>1832</v>
          </cell>
          <cell r="J37">
            <v>758</v>
          </cell>
          <cell r="M37">
            <v>2140</v>
          </cell>
        </row>
      </sheetData>
      <sheetData sheetId="1">
        <row r="15">
          <cell r="D15">
            <v>15223</v>
          </cell>
          <cell r="G15">
            <v>9128</v>
          </cell>
          <cell r="J15">
            <v>70430</v>
          </cell>
          <cell r="M15">
            <v>38965</v>
          </cell>
        </row>
        <row r="16">
          <cell r="D16">
            <v>4543</v>
          </cell>
          <cell r="G16">
            <v>2960</v>
          </cell>
          <cell r="J16">
            <v>23338</v>
          </cell>
          <cell r="M16">
            <v>13067</v>
          </cell>
        </row>
        <row r="17">
          <cell r="D17">
            <v>16334</v>
          </cell>
          <cell r="G17">
            <v>4060</v>
          </cell>
          <cell r="J17">
            <v>24894</v>
          </cell>
          <cell r="M17">
            <v>14275</v>
          </cell>
        </row>
        <row r="18">
          <cell r="D18">
            <v>0</v>
          </cell>
          <cell r="G18">
            <v>0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M19">
            <v>0</v>
          </cell>
        </row>
        <row r="21">
          <cell r="D21">
            <v>10000</v>
          </cell>
          <cell r="G21">
            <v>0</v>
          </cell>
          <cell r="J21">
            <v>0</v>
          </cell>
          <cell r="M21">
            <v>0</v>
          </cell>
        </row>
        <row r="22">
          <cell r="D22">
            <v>300</v>
          </cell>
          <cell r="G22">
            <v>0</v>
          </cell>
          <cell r="J22">
            <v>931</v>
          </cell>
          <cell r="M22">
            <v>611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</row>
        <row r="27">
          <cell r="D27">
            <v>0</v>
          </cell>
          <cell r="G27">
            <v>0</v>
          </cell>
          <cell r="J27">
            <v>6076</v>
          </cell>
          <cell r="M27">
            <v>3795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169</v>
          </cell>
          <cell r="G29">
            <v>0</v>
          </cell>
          <cell r="J29">
            <v>150</v>
          </cell>
          <cell r="M29">
            <v>0</v>
          </cell>
        </row>
        <row r="30">
          <cell r="D30">
            <v>42</v>
          </cell>
          <cell r="G30">
            <v>0</v>
          </cell>
          <cell r="J30">
            <v>949</v>
          </cell>
          <cell r="M30">
            <v>569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375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320</v>
          </cell>
          <cell r="M34">
            <v>200</v>
          </cell>
        </row>
        <row r="35">
          <cell r="D35">
            <v>0</v>
          </cell>
          <cell r="G35">
            <v>0</v>
          </cell>
          <cell r="J35">
            <v>0</v>
          </cell>
          <cell r="M35">
            <v>0</v>
          </cell>
        </row>
        <row r="37">
          <cell r="D37">
            <v>568</v>
          </cell>
          <cell r="G37">
            <v>297</v>
          </cell>
          <cell r="J37">
            <v>756</v>
          </cell>
          <cell r="M37">
            <v>426</v>
          </cell>
        </row>
      </sheetData>
      <sheetData sheetId="2">
        <row r="15">
          <cell r="D15">
            <v>58127</v>
          </cell>
          <cell r="G15">
            <v>67352</v>
          </cell>
          <cell r="J15">
            <v>41536</v>
          </cell>
          <cell r="M15">
            <v>45407</v>
          </cell>
        </row>
        <row r="16">
          <cell r="D16">
            <v>19245</v>
          </cell>
          <cell r="G16">
            <v>22250</v>
          </cell>
          <cell r="J16">
            <v>13909</v>
          </cell>
          <cell r="M16">
            <v>15123</v>
          </cell>
        </row>
        <row r="17">
          <cell r="D17">
            <v>22233</v>
          </cell>
          <cell r="G17">
            <v>21284</v>
          </cell>
          <cell r="J17">
            <v>16247</v>
          </cell>
          <cell r="M17">
            <v>17858</v>
          </cell>
        </row>
        <row r="18">
          <cell r="D18">
            <v>0</v>
          </cell>
          <cell r="G18">
            <v>0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M19">
            <v>0</v>
          </cell>
        </row>
        <row r="21">
          <cell r="D21">
            <v>0</v>
          </cell>
          <cell r="G21">
            <v>0</v>
          </cell>
          <cell r="J21">
            <v>0</v>
          </cell>
          <cell r="M21">
            <v>6500</v>
          </cell>
        </row>
        <row r="22">
          <cell r="D22">
            <v>460</v>
          </cell>
          <cell r="G22">
            <v>906</v>
          </cell>
          <cell r="J22">
            <v>377</v>
          </cell>
          <cell r="M22">
            <v>359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</row>
        <row r="27">
          <cell r="D27">
            <v>5800</v>
          </cell>
          <cell r="G27">
            <v>5410</v>
          </cell>
          <cell r="J27">
            <v>4593</v>
          </cell>
          <cell r="M27">
            <v>4813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0</v>
          </cell>
          <cell r="G29">
            <v>0</v>
          </cell>
          <cell r="J29">
            <v>0</v>
          </cell>
          <cell r="M29">
            <v>47</v>
          </cell>
        </row>
        <row r="30">
          <cell r="D30">
            <v>870</v>
          </cell>
          <cell r="G30">
            <v>812</v>
          </cell>
          <cell r="J30">
            <v>689</v>
          </cell>
          <cell r="M30">
            <v>722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59</v>
          </cell>
          <cell r="G33">
            <v>21</v>
          </cell>
          <cell r="J33">
            <v>4</v>
          </cell>
          <cell r="M33">
            <v>10</v>
          </cell>
        </row>
        <row r="34">
          <cell r="D34">
            <v>0</v>
          </cell>
          <cell r="G34">
            <v>0</v>
          </cell>
          <cell r="J34">
            <v>0</v>
          </cell>
          <cell r="M34">
            <v>0</v>
          </cell>
        </row>
        <row r="35">
          <cell r="D35">
            <v>0</v>
          </cell>
          <cell r="G35">
            <v>0</v>
          </cell>
          <cell r="J35">
            <v>0</v>
          </cell>
          <cell r="M35">
            <v>0</v>
          </cell>
        </row>
        <row r="37">
          <cell r="D37">
            <v>641</v>
          </cell>
          <cell r="G37">
            <v>1213</v>
          </cell>
          <cell r="J37">
            <v>819</v>
          </cell>
          <cell r="M37">
            <v>344</v>
          </cell>
        </row>
      </sheetData>
      <sheetData sheetId="3">
        <row r="15">
          <cell r="D15">
            <v>41684</v>
          </cell>
          <cell r="G15">
            <v>40937</v>
          </cell>
          <cell r="J15">
            <v>38680</v>
          </cell>
          <cell r="M15">
            <v>48180</v>
          </cell>
        </row>
        <row r="16">
          <cell r="D16">
            <v>13695</v>
          </cell>
          <cell r="G16">
            <v>13602</v>
          </cell>
          <cell r="J16">
            <v>12763</v>
          </cell>
          <cell r="M16">
            <v>15953</v>
          </cell>
        </row>
        <row r="17">
          <cell r="D17">
            <v>13803</v>
          </cell>
          <cell r="G17">
            <v>12511</v>
          </cell>
          <cell r="J17">
            <v>15670</v>
          </cell>
          <cell r="M17">
            <v>20261</v>
          </cell>
        </row>
        <row r="18">
          <cell r="D18">
            <v>0</v>
          </cell>
          <cell r="G18">
            <v>0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M19">
            <v>0</v>
          </cell>
        </row>
        <row r="21">
          <cell r="D21">
            <v>0</v>
          </cell>
          <cell r="G21">
            <v>30863</v>
          </cell>
          <cell r="J21">
            <v>0</v>
          </cell>
          <cell r="M21">
            <v>0</v>
          </cell>
        </row>
        <row r="22">
          <cell r="D22">
            <v>510</v>
          </cell>
          <cell r="G22">
            <v>290</v>
          </cell>
          <cell r="J22">
            <v>312</v>
          </cell>
          <cell r="M22">
            <v>356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</row>
        <row r="27">
          <cell r="D27">
            <v>2903</v>
          </cell>
          <cell r="G27">
            <v>2903</v>
          </cell>
          <cell r="J27">
            <v>3961</v>
          </cell>
          <cell r="M27">
            <v>5052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0</v>
          </cell>
          <cell r="G29">
            <v>84</v>
          </cell>
          <cell r="J29">
            <v>69</v>
          </cell>
          <cell r="M29">
            <v>0</v>
          </cell>
        </row>
        <row r="30">
          <cell r="D30">
            <v>436</v>
          </cell>
          <cell r="G30">
            <v>457</v>
          </cell>
          <cell r="J30">
            <v>611</v>
          </cell>
          <cell r="M30">
            <v>757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0</v>
          </cell>
          <cell r="G33">
            <v>56</v>
          </cell>
          <cell r="J33">
            <v>0</v>
          </cell>
          <cell r="M33">
            <v>4</v>
          </cell>
        </row>
        <row r="34">
          <cell r="D34">
            <v>165</v>
          </cell>
          <cell r="G34">
            <v>87</v>
          </cell>
          <cell r="J34">
            <v>0</v>
          </cell>
          <cell r="M34">
            <v>0</v>
          </cell>
        </row>
        <row r="35">
          <cell r="D35">
            <v>0</v>
          </cell>
          <cell r="G35">
            <v>0</v>
          </cell>
          <cell r="J35">
            <v>0</v>
          </cell>
          <cell r="M35">
            <v>0</v>
          </cell>
        </row>
        <row r="37">
          <cell r="D37">
            <v>348</v>
          </cell>
          <cell r="G37">
            <v>842</v>
          </cell>
          <cell r="J37">
            <v>448</v>
          </cell>
          <cell r="M37">
            <v>1037</v>
          </cell>
        </row>
      </sheetData>
      <sheetData sheetId="4">
        <row r="15">
          <cell r="D15">
            <v>71927</v>
          </cell>
          <cell r="G15">
            <v>44571</v>
          </cell>
          <cell r="J15">
            <v>34241</v>
          </cell>
          <cell r="M15">
            <v>86691</v>
          </cell>
        </row>
        <row r="16">
          <cell r="D16">
            <v>23898</v>
          </cell>
          <cell r="G16">
            <v>14792</v>
          </cell>
          <cell r="J16">
            <v>11278</v>
          </cell>
          <cell r="M16">
            <v>28668</v>
          </cell>
        </row>
        <row r="17">
          <cell r="D17">
            <v>27374</v>
          </cell>
          <cell r="G17">
            <v>20535</v>
          </cell>
          <cell r="J17">
            <v>14983</v>
          </cell>
          <cell r="M17">
            <v>35791</v>
          </cell>
        </row>
        <row r="18">
          <cell r="D18">
            <v>0</v>
          </cell>
          <cell r="G18">
            <v>0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M19">
            <v>0</v>
          </cell>
        </row>
        <row r="21">
          <cell r="D21">
            <v>0</v>
          </cell>
          <cell r="G21">
            <v>0</v>
          </cell>
          <cell r="J21">
            <v>0</v>
          </cell>
          <cell r="M21">
            <v>0</v>
          </cell>
        </row>
        <row r="22">
          <cell r="D22">
            <v>520</v>
          </cell>
          <cell r="G22">
            <v>380</v>
          </cell>
          <cell r="J22">
            <v>537</v>
          </cell>
          <cell r="M22">
            <v>1586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</row>
        <row r="27">
          <cell r="D27">
            <v>7218</v>
          </cell>
          <cell r="G27">
            <v>5325</v>
          </cell>
          <cell r="J27">
            <v>3082</v>
          </cell>
          <cell r="M27">
            <v>9973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0</v>
          </cell>
          <cell r="G29">
            <v>0</v>
          </cell>
          <cell r="J29">
            <v>180</v>
          </cell>
          <cell r="M29">
            <v>33</v>
          </cell>
        </row>
        <row r="30">
          <cell r="D30">
            <v>1083</v>
          </cell>
          <cell r="G30">
            <v>799</v>
          </cell>
          <cell r="J30">
            <v>507</v>
          </cell>
          <cell r="M30">
            <v>1496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M33">
            <v>260</v>
          </cell>
        </row>
        <row r="34">
          <cell r="D34">
            <v>0</v>
          </cell>
          <cell r="G34">
            <v>0</v>
          </cell>
          <cell r="J34">
            <v>200</v>
          </cell>
          <cell r="M34">
            <v>884</v>
          </cell>
        </row>
        <row r="35">
          <cell r="D35">
            <v>0</v>
          </cell>
          <cell r="G35">
            <v>0</v>
          </cell>
          <cell r="J35">
            <v>0</v>
          </cell>
          <cell r="M35">
            <v>0</v>
          </cell>
        </row>
        <row r="37">
          <cell r="D37">
            <v>492</v>
          </cell>
          <cell r="G37">
            <v>871</v>
          </cell>
          <cell r="J37">
            <v>528</v>
          </cell>
          <cell r="M37">
            <v>853</v>
          </cell>
        </row>
      </sheetData>
      <sheetData sheetId="5">
        <row r="15">
          <cell r="D15">
            <v>69149</v>
          </cell>
          <cell r="G15">
            <v>41050</v>
          </cell>
          <cell r="J15">
            <v>101999</v>
          </cell>
          <cell r="M15">
            <v>118323</v>
          </cell>
        </row>
        <row r="16">
          <cell r="D16">
            <v>22884</v>
          </cell>
          <cell r="G16">
            <v>13645</v>
          </cell>
          <cell r="J16">
            <v>33519</v>
          </cell>
          <cell r="M16">
            <v>38740</v>
          </cell>
        </row>
        <row r="17">
          <cell r="D17">
            <v>27094</v>
          </cell>
          <cell r="G17">
            <v>16051</v>
          </cell>
          <cell r="J17">
            <v>37707</v>
          </cell>
          <cell r="M17">
            <v>56214</v>
          </cell>
        </row>
        <row r="18">
          <cell r="D18">
            <v>0</v>
          </cell>
          <cell r="G18">
            <v>0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M19">
            <v>0</v>
          </cell>
        </row>
        <row r="21">
          <cell r="D21">
            <v>1500</v>
          </cell>
          <cell r="G21">
            <v>0</v>
          </cell>
          <cell r="J21">
            <v>0</v>
          </cell>
          <cell r="M21">
            <v>10000</v>
          </cell>
        </row>
        <row r="22">
          <cell r="D22">
            <v>925</v>
          </cell>
          <cell r="G22">
            <v>805</v>
          </cell>
          <cell r="J22">
            <v>1624</v>
          </cell>
          <cell r="M22">
            <v>1800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</row>
        <row r="27">
          <cell r="D27">
            <v>7758</v>
          </cell>
          <cell r="G27">
            <v>3219</v>
          </cell>
          <cell r="J27">
            <v>6125</v>
          </cell>
          <cell r="M27">
            <v>9971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0</v>
          </cell>
          <cell r="G29">
            <v>0</v>
          </cell>
          <cell r="J29">
            <v>86</v>
          </cell>
          <cell r="M29">
            <v>211</v>
          </cell>
        </row>
        <row r="30">
          <cell r="D30">
            <v>1164</v>
          </cell>
          <cell r="G30">
            <v>483</v>
          </cell>
          <cell r="J30">
            <v>1034</v>
          </cell>
          <cell r="M30">
            <v>1548</v>
          </cell>
        </row>
        <row r="31">
          <cell r="D31">
            <v>0</v>
          </cell>
          <cell r="G31">
            <v>0</v>
          </cell>
          <cell r="J31">
            <v>623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318</v>
          </cell>
          <cell r="M33">
            <v>588</v>
          </cell>
        </row>
        <row r="34">
          <cell r="D34">
            <v>289</v>
          </cell>
          <cell r="G34">
            <v>470</v>
          </cell>
          <cell r="J34">
            <v>0</v>
          </cell>
          <cell r="M34">
            <v>0</v>
          </cell>
        </row>
        <row r="35">
          <cell r="D35">
            <v>0</v>
          </cell>
          <cell r="G35">
            <v>0</v>
          </cell>
          <cell r="J35">
            <v>0</v>
          </cell>
          <cell r="M35">
            <v>0</v>
          </cell>
        </row>
        <row r="37">
          <cell r="D37">
            <v>1000</v>
          </cell>
          <cell r="G37">
            <v>665</v>
          </cell>
          <cell r="J37">
            <v>2286</v>
          </cell>
          <cell r="M37">
            <v>1623</v>
          </cell>
        </row>
      </sheetData>
      <sheetData sheetId="6">
        <row r="15">
          <cell r="D15">
            <v>138643</v>
          </cell>
          <cell r="G15">
            <v>103221</v>
          </cell>
          <cell r="J15">
            <v>111840</v>
          </cell>
          <cell r="M15">
            <v>89414</v>
          </cell>
        </row>
        <row r="16">
          <cell r="D16">
            <v>45514</v>
          </cell>
          <cell r="G16">
            <v>33878</v>
          </cell>
          <cell r="J16">
            <v>36951</v>
          </cell>
          <cell r="M16">
            <v>29339</v>
          </cell>
        </row>
        <row r="17">
          <cell r="D17">
            <v>50203</v>
          </cell>
          <cell r="G17">
            <v>52840</v>
          </cell>
          <cell r="J17">
            <v>58774</v>
          </cell>
          <cell r="M17">
            <v>34534</v>
          </cell>
        </row>
        <row r="18">
          <cell r="D18">
            <v>0</v>
          </cell>
          <cell r="G18">
            <v>0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M19">
            <v>0</v>
          </cell>
        </row>
        <row r="21">
          <cell r="D21">
            <v>4872</v>
          </cell>
          <cell r="G21">
            <v>20000</v>
          </cell>
          <cell r="J21">
            <v>0</v>
          </cell>
          <cell r="M21">
            <v>2100</v>
          </cell>
        </row>
        <row r="22">
          <cell r="D22">
            <v>1789</v>
          </cell>
          <cell r="G22">
            <v>1730</v>
          </cell>
          <cell r="J22">
            <v>2094</v>
          </cell>
          <cell r="M22">
            <v>1085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</row>
        <row r="27">
          <cell r="D27">
            <v>7474</v>
          </cell>
          <cell r="G27">
            <v>11534</v>
          </cell>
          <cell r="J27">
            <v>10324</v>
          </cell>
          <cell r="M27">
            <v>4680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475</v>
          </cell>
          <cell r="G29">
            <v>675</v>
          </cell>
          <cell r="J29">
            <v>257</v>
          </cell>
          <cell r="M29">
            <v>699</v>
          </cell>
        </row>
        <row r="30">
          <cell r="D30">
            <v>1240</v>
          </cell>
          <cell r="G30">
            <v>1752</v>
          </cell>
          <cell r="J30">
            <v>1801</v>
          </cell>
          <cell r="M30">
            <v>861</v>
          </cell>
        </row>
        <row r="31">
          <cell r="D31">
            <v>0</v>
          </cell>
          <cell r="G31">
            <v>0</v>
          </cell>
          <cell r="J31">
            <v>1258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844</v>
          </cell>
          <cell r="G33">
            <v>50</v>
          </cell>
          <cell r="J33">
            <v>313</v>
          </cell>
          <cell r="M33">
            <v>412</v>
          </cell>
        </row>
        <row r="34">
          <cell r="D34">
            <v>3200</v>
          </cell>
          <cell r="G34">
            <v>0</v>
          </cell>
          <cell r="J34">
            <v>0</v>
          </cell>
          <cell r="M34">
            <v>0</v>
          </cell>
        </row>
        <row r="35">
          <cell r="D35">
            <v>0</v>
          </cell>
          <cell r="G35">
            <v>0</v>
          </cell>
          <cell r="J35">
            <v>0</v>
          </cell>
          <cell r="M35">
            <v>0</v>
          </cell>
        </row>
        <row r="37">
          <cell r="D37">
            <v>3829</v>
          </cell>
          <cell r="G37">
            <v>1534</v>
          </cell>
          <cell r="J37">
            <v>1221</v>
          </cell>
          <cell r="M37">
            <v>1276</v>
          </cell>
        </row>
      </sheetData>
      <sheetData sheetId="7">
        <row r="15">
          <cell r="D15">
            <v>103385</v>
          </cell>
          <cell r="G15">
            <v>76795</v>
          </cell>
          <cell r="J15">
            <v>107446</v>
          </cell>
          <cell r="M15">
            <v>132582</v>
          </cell>
        </row>
        <row r="16">
          <cell r="D16">
            <v>33924</v>
          </cell>
          <cell r="G16">
            <v>25211</v>
          </cell>
          <cell r="J16">
            <v>35363</v>
          </cell>
          <cell r="M16">
            <v>43590</v>
          </cell>
        </row>
        <row r="17">
          <cell r="D17">
            <v>38263</v>
          </cell>
          <cell r="G17">
            <v>25539</v>
          </cell>
          <cell r="J17">
            <v>45732</v>
          </cell>
          <cell r="M17">
            <v>49672</v>
          </cell>
        </row>
        <row r="18">
          <cell r="D18">
            <v>0</v>
          </cell>
          <cell r="G18">
            <v>0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M19">
            <v>0</v>
          </cell>
        </row>
        <row r="21">
          <cell r="D21">
            <v>12988</v>
          </cell>
          <cell r="G21">
            <v>0</v>
          </cell>
          <cell r="J21">
            <v>0</v>
          </cell>
          <cell r="M21">
            <v>29152</v>
          </cell>
        </row>
        <row r="22">
          <cell r="D22">
            <v>2678</v>
          </cell>
          <cell r="G22">
            <v>786</v>
          </cell>
          <cell r="J22">
            <v>1624</v>
          </cell>
          <cell r="M22">
            <v>1890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</row>
        <row r="27">
          <cell r="D27">
            <v>7014</v>
          </cell>
          <cell r="G27">
            <v>4221</v>
          </cell>
          <cell r="J27">
            <v>6383</v>
          </cell>
          <cell r="M27">
            <v>8856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4255</v>
          </cell>
          <cell r="G29">
            <v>617</v>
          </cell>
          <cell r="J29">
            <v>325</v>
          </cell>
          <cell r="M29">
            <v>805</v>
          </cell>
        </row>
        <row r="30">
          <cell r="D30">
            <v>1076</v>
          </cell>
          <cell r="G30">
            <v>787</v>
          </cell>
          <cell r="J30">
            <v>1038</v>
          </cell>
          <cell r="M30">
            <v>1529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85</v>
          </cell>
          <cell r="G33">
            <v>60</v>
          </cell>
          <cell r="J33">
            <v>0</v>
          </cell>
          <cell r="M33">
            <v>311</v>
          </cell>
        </row>
        <row r="34">
          <cell r="D34">
            <v>1000</v>
          </cell>
          <cell r="G34">
            <v>0</v>
          </cell>
          <cell r="J34">
            <v>0</v>
          </cell>
          <cell r="M34">
            <v>0</v>
          </cell>
        </row>
        <row r="35">
          <cell r="D35">
            <v>0</v>
          </cell>
          <cell r="G35">
            <v>0</v>
          </cell>
          <cell r="J35">
            <v>0</v>
          </cell>
          <cell r="M35">
            <v>0</v>
          </cell>
        </row>
        <row r="37">
          <cell r="D37">
            <v>10451</v>
          </cell>
          <cell r="G37">
            <v>726</v>
          </cell>
          <cell r="J37">
            <v>672</v>
          </cell>
          <cell r="M37">
            <v>21658</v>
          </cell>
        </row>
      </sheetData>
      <sheetData sheetId="8">
        <row r="15">
          <cell r="D15">
            <v>104290</v>
          </cell>
          <cell r="G15">
            <v>208258</v>
          </cell>
          <cell r="J15">
            <v>174774</v>
          </cell>
          <cell r="M15">
            <v>253611</v>
          </cell>
        </row>
        <row r="16">
          <cell r="D16">
            <v>34334</v>
          </cell>
          <cell r="G16">
            <v>67928</v>
          </cell>
          <cell r="J16">
            <v>57054</v>
          </cell>
          <cell r="M16">
            <v>83306</v>
          </cell>
        </row>
        <row r="17">
          <cell r="D17">
            <v>47175</v>
          </cell>
          <cell r="G17">
            <v>35010</v>
          </cell>
          <cell r="J17">
            <v>54184</v>
          </cell>
          <cell r="M17">
            <v>53777</v>
          </cell>
        </row>
        <row r="18">
          <cell r="D18">
            <v>0</v>
          </cell>
          <cell r="G18">
            <v>0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0</v>
          </cell>
          <cell r="J19">
            <v>1178</v>
          </cell>
          <cell r="M19">
            <v>216</v>
          </cell>
        </row>
        <row r="21">
          <cell r="D21">
            <v>4200</v>
          </cell>
          <cell r="G21">
            <v>2000</v>
          </cell>
          <cell r="J21">
            <v>62375</v>
          </cell>
          <cell r="M21">
            <v>0</v>
          </cell>
        </row>
        <row r="22">
          <cell r="D22">
            <v>1664</v>
          </cell>
          <cell r="G22">
            <v>596</v>
          </cell>
          <cell r="J22">
            <v>3822</v>
          </cell>
          <cell r="M22">
            <v>3834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</row>
        <row r="27">
          <cell r="D27">
            <v>7292</v>
          </cell>
          <cell r="G27">
            <v>4407</v>
          </cell>
          <cell r="J27">
            <v>6867</v>
          </cell>
          <cell r="M27">
            <v>228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881</v>
          </cell>
          <cell r="G29">
            <v>0</v>
          </cell>
          <cell r="J29">
            <v>1250</v>
          </cell>
          <cell r="M29">
            <v>415</v>
          </cell>
        </row>
        <row r="30">
          <cell r="D30">
            <v>1212</v>
          </cell>
          <cell r="G30">
            <v>661</v>
          </cell>
          <cell r="J30">
            <v>1343</v>
          </cell>
          <cell r="M30">
            <v>387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1659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585</v>
          </cell>
          <cell r="G33">
            <v>298</v>
          </cell>
          <cell r="J33">
            <v>374</v>
          </cell>
          <cell r="M33">
            <v>380</v>
          </cell>
        </row>
        <row r="34">
          <cell r="D34">
            <v>0</v>
          </cell>
          <cell r="G34">
            <v>0</v>
          </cell>
          <cell r="J34">
            <v>0</v>
          </cell>
          <cell r="M34">
            <v>0</v>
          </cell>
        </row>
        <row r="35">
          <cell r="D35">
            <v>0</v>
          </cell>
          <cell r="G35">
            <v>0</v>
          </cell>
          <cell r="J35">
            <v>0</v>
          </cell>
          <cell r="M35">
            <v>0</v>
          </cell>
        </row>
        <row r="37">
          <cell r="D37">
            <v>3576</v>
          </cell>
          <cell r="G37">
            <v>1984</v>
          </cell>
          <cell r="J37">
            <v>1978</v>
          </cell>
          <cell r="M37">
            <v>8802</v>
          </cell>
        </row>
      </sheetData>
      <sheetData sheetId="9">
        <row r="15">
          <cell r="D15">
            <v>184448</v>
          </cell>
          <cell r="G15">
            <v>135347</v>
          </cell>
        </row>
        <row r="16">
          <cell r="D16">
            <v>62918</v>
          </cell>
          <cell r="G16">
            <v>41836</v>
          </cell>
        </row>
        <row r="17">
          <cell r="D17">
            <v>73787</v>
          </cell>
          <cell r="G17">
            <v>320940</v>
          </cell>
        </row>
        <row r="18">
          <cell r="D18">
            <v>0</v>
          </cell>
          <cell r="G18">
            <v>0</v>
          </cell>
        </row>
        <row r="19">
          <cell r="D19">
            <v>0</v>
          </cell>
          <cell r="G19">
            <v>0</v>
          </cell>
        </row>
        <row r="21">
          <cell r="D21">
            <v>0</v>
          </cell>
          <cell r="G21">
            <v>38647</v>
          </cell>
        </row>
        <row r="22">
          <cell r="D22">
            <v>0</v>
          </cell>
          <cell r="G22">
            <v>5014</v>
          </cell>
        </row>
        <row r="23">
          <cell r="D23">
            <v>0</v>
          </cell>
          <cell r="G23">
            <v>0</v>
          </cell>
        </row>
        <row r="27">
          <cell r="D27">
            <v>17814</v>
          </cell>
          <cell r="G27">
            <v>1793</v>
          </cell>
        </row>
        <row r="28">
          <cell r="D28">
            <v>8951</v>
          </cell>
          <cell r="G28">
            <v>5393</v>
          </cell>
        </row>
        <row r="29">
          <cell r="D29">
            <v>213</v>
          </cell>
          <cell r="G29">
            <v>2999</v>
          </cell>
        </row>
        <row r="30">
          <cell r="D30">
            <v>4876</v>
          </cell>
          <cell r="G30">
            <v>1707</v>
          </cell>
        </row>
        <row r="31">
          <cell r="D31">
            <v>0</v>
          </cell>
          <cell r="G31">
            <v>5</v>
          </cell>
        </row>
        <row r="32">
          <cell r="D32">
            <v>0</v>
          </cell>
          <cell r="G32">
            <v>0</v>
          </cell>
        </row>
        <row r="33">
          <cell r="D33">
            <v>876</v>
          </cell>
          <cell r="G33">
            <v>50</v>
          </cell>
        </row>
        <row r="34">
          <cell r="D34">
            <v>0</v>
          </cell>
          <cell r="G34">
            <v>0</v>
          </cell>
        </row>
        <row r="35">
          <cell r="D35">
            <v>0</v>
          </cell>
          <cell r="G35">
            <v>0</v>
          </cell>
        </row>
        <row r="37">
          <cell r="D37">
            <v>7910</v>
          </cell>
          <cell r="G37">
            <v>206059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rv"/>
      <sheetName val="Terv (2)"/>
      <sheetName val="Terv (3)"/>
      <sheetName val="Terv (4)"/>
      <sheetName val="Terv (5)"/>
      <sheetName val="Terv (6)"/>
      <sheetName val="Terv (7)"/>
      <sheetName val="Terv (8)"/>
      <sheetName val="Terv (9)"/>
      <sheetName val="Terv (10)"/>
    </sheetNames>
    <sheetDataSet>
      <sheetData sheetId="0">
        <row r="13">
          <cell r="B13">
            <v>44</v>
          </cell>
          <cell r="D13">
            <v>44</v>
          </cell>
          <cell r="E13">
            <v>8</v>
          </cell>
          <cell r="G13">
            <v>8</v>
          </cell>
          <cell r="H13">
            <v>49.5</v>
          </cell>
          <cell r="J13">
            <v>49.5</v>
          </cell>
          <cell r="K13">
            <v>15.5</v>
          </cell>
          <cell r="M13">
            <v>15.5</v>
          </cell>
        </row>
        <row r="15">
          <cell r="B15">
            <v>108917</v>
          </cell>
          <cell r="C15">
            <v>856</v>
          </cell>
          <cell r="D15">
            <v>109773</v>
          </cell>
          <cell r="E15">
            <v>21253</v>
          </cell>
          <cell r="F15">
            <v>2250</v>
          </cell>
          <cell r="G15">
            <v>23503</v>
          </cell>
          <cell r="H15">
            <v>114087</v>
          </cell>
          <cell r="I15">
            <v>1213</v>
          </cell>
          <cell r="J15">
            <v>115300</v>
          </cell>
          <cell r="K15">
            <v>99022</v>
          </cell>
          <cell r="L15">
            <v>-13740</v>
          </cell>
          <cell r="M15">
            <v>85282</v>
          </cell>
        </row>
        <row r="16">
          <cell r="B16">
            <v>35428</v>
          </cell>
          <cell r="C16">
            <v>274</v>
          </cell>
          <cell r="D16">
            <v>35702</v>
          </cell>
          <cell r="E16">
            <v>6779</v>
          </cell>
          <cell r="F16">
            <v>551</v>
          </cell>
          <cell r="G16">
            <v>7330</v>
          </cell>
          <cell r="H16">
            <v>37413</v>
          </cell>
          <cell r="I16">
            <v>369</v>
          </cell>
          <cell r="J16">
            <v>37782</v>
          </cell>
          <cell r="K16">
            <v>30052</v>
          </cell>
          <cell r="L16">
            <v>-3591</v>
          </cell>
          <cell r="M16">
            <v>26461</v>
          </cell>
        </row>
        <row r="17">
          <cell r="B17">
            <v>10867</v>
          </cell>
          <cell r="C17">
            <v>-804</v>
          </cell>
          <cell r="D17">
            <v>10063</v>
          </cell>
          <cell r="E17">
            <v>14075</v>
          </cell>
          <cell r="F17">
            <v>1827</v>
          </cell>
          <cell r="G17">
            <v>15902</v>
          </cell>
          <cell r="H17">
            <v>8295</v>
          </cell>
          <cell r="I17">
            <v>2836</v>
          </cell>
          <cell r="J17">
            <v>11131</v>
          </cell>
          <cell r="K17">
            <v>43577</v>
          </cell>
          <cell r="L17">
            <v>-10392</v>
          </cell>
          <cell r="M17">
            <v>33185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B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B22">
            <v>0</v>
          </cell>
          <cell r="C22">
            <v>1110</v>
          </cell>
          <cell r="D22">
            <v>1110</v>
          </cell>
          <cell r="E22">
            <v>278</v>
          </cell>
          <cell r="G22">
            <v>278</v>
          </cell>
          <cell r="H22">
            <v>1261</v>
          </cell>
          <cell r="I22">
            <v>2050</v>
          </cell>
          <cell r="J22">
            <v>3311</v>
          </cell>
          <cell r="K22">
            <v>389</v>
          </cell>
          <cell r="L22">
            <v>391</v>
          </cell>
          <cell r="M22">
            <v>780</v>
          </cell>
        </row>
        <row r="23"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</row>
        <row r="27">
          <cell r="B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4670</v>
          </cell>
          <cell r="J27">
            <v>4670</v>
          </cell>
          <cell r="K27">
            <v>0</v>
          </cell>
          <cell r="M27">
            <v>0</v>
          </cell>
        </row>
        <row r="28">
          <cell r="B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1201</v>
          </cell>
          <cell r="M28">
            <v>1201</v>
          </cell>
        </row>
        <row r="29">
          <cell r="B29">
            <v>0</v>
          </cell>
          <cell r="D29">
            <v>0</v>
          </cell>
          <cell r="E29">
            <v>2027</v>
          </cell>
          <cell r="F29">
            <v>4346</v>
          </cell>
          <cell r="G29">
            <v>6373</v>
          </cell>
          <cell r="H29">
            <v>0</v>
          </cell>
          <cell r="J29">
            <v>0</v>
          </cell>
          <cell r="K29">
            <v>7109</v>
          </cell>
          <cell r="L29">
            <v>214</v>
          </cell>
          <cell r="M29">
            <v>7323</v>
          </cell>
        </row>
        <row r="30">
          <cell r="B30">
            <v>0</v>
          </cell>
          <cell r="D30">
            <v>0</v>
          </cell>
          <cell r="E30">
            <v>507</v>
          </cell>
          <cell r="G30">
            <v>507</v>
          </cell>
          <cell r="H30">
            <v>0</v>
          </cell>
          <cell r="I30">
            <v>22</v>
          </cell>
          <cell r="J30">
            <v>22</v>
          </cell>
          <cell r="K30">
            <v>1777</v>
          </cell>
          <cell r="M30">
            <v>1777</v>
          </cell>
        </row>
        <row r="31"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145</v>
          </cell>
          <cell r="J31">
            <v>145</v>
          </cell>
          <cell r="K31">
            <v>0</v>
          </cell>
          <cell r="M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B33">
            <v>0</v>
          </cell>
          <cell r="D33">
            <v>0</v>
          </cell>
          <cell r="E33">
            <v>170</v>
          </cell>
          <cell r="G33">
            <v>170</v>
          </cell>
          <cell r="H33">
            <v>0</v>
          </cell>
          <cell r="J33">
            <v>0</v>
          </cell>
          <cell r="K33">
            <v>2550</v>
          </cell>
          <cell r="L33">
            <v>705</v>
          </cell>
          <cell r="M33">
            <v>3255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B37">
            <v>1448</v>
          </cell>
          <cell r="D37">
            <v>1448</v>
          </cell>
          <cell r="E37">
            <v>1832</v>
          </cell>
          <cell r="G37">
            <v>1832</v>
          </cell>
          <cell r="H37">
            <v>758</v>
          </cell>
          <cell r="J37">
            <v>758</v>
          </cell>
          <cell r="K37">
            <v>2140</v>
          </cell>
          <cell r="M37">
            <v>2140</v>
          </cell>
        </row>
      </sheetData>
      <sheetData sheetId="1">
        <row r="13">
          <cell r="B13">
            <v>7</v>
          </cell>
          <cell r="D13">
            <v>7</v>
          </cell>
          <cell r="E13">
            <v>5</v>
          </cell>
          <cell r="G13">
            <v>5</v>
          </cell>
          <cell r="H13">
            <v>35.5</v>
          </cell>
          <cell r="J13">
            <v>35.5</v>
          </cell>
          <cell r="K13">
            <v>19.5</v>
          </cell>
          <cell r="M13">
            <v>19.5</v>
          </cell>
        </row>
        <row r="15">
          <cell r="B15">
            <v>15223</v>
          </cell>
          <cell r="C15">
            <v>71</v>
          </cell>
          <cell r="D15">
            <v>15294</v>
          </cell>
          <cell r="E15">
            <v>9128</v>
          </cell>
          <cell r="F15">
            <v>66</v>
          </cell>
          <cell r="G15">
            <v>9194</v>
          </cell>
          <cell r="H15">
            <v>70430</v>
          </cell>
          <cell r="I15">
            <v>822</v>
          </cell>
          <cell r="J15">
            <v>71252</v>
          </cell>
          <cell r="K15">
            <v>38965</v>
          </cell>
          <cell r="L15">
            <v>332</v>
          </cell>
          <cell r="M15">
            <v>39297</v>
          </cell>
        </row>
        <row r="16">
          <cell r="B16">
            <v>4543</v>
          </cell>
          <cell r="C16">
            <v>23</v>
          </cell>
          <cell r="D16">
            <v>4566</v>
          </cell>
          <cell r="E16">
            <v>2960</v>
          </cell>
          <cell r="F16">
            <v>21</v>
          </cell>
          <cell r="G16">
            <v>2981</v>
          </cell>
          <cell r="H16">
            <v>23338</v>
          </cell>
          <cell r="I16">
            <v>184</v>
          </cell>
          <cell r="J16">
            <v>23522</v>
          </cell>
          <cell r="K16">
            <v>13067</v>
          </cell>
          <cell r="L16">
            <v>106</v>
          </cell>
          <cell r="M16">
            <v>13173</v>
          </cell>
        </row>
        <row r="17">
          <cell r="B17">
            <v>16334</v>
          </cell>
          <cell r="C17">
            <v>640</v>
          </cell>
          <cell r="D17">
            <v>16974</v>
          </cell>
          <cell r="E17">
            <v>4060</v>
          </cell>
          <cell r="G17">
            <v>4060</v>
          </cell>
          <cell r="H17">
            <v>24894</v>
          </cell>
          <cell r="I17">
            <v>496</v>
          </cell>
          <cell r="J17">
            <v>25390</v>
          </cell>
          <cell r="K17">
            <v>14275</v>
          </cell>
          <cell r="L17">
            <v>139</v>
          </cell>
          <cell r="M17">
            <v>14414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B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1">
          <cell r="B21">
            <v>10000</v>
          </cell>
          <cell r="C21">
            <v>-234</v>
          </cell>
          <cell r="D21">
            <v>9766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B22">
            <v>300</v>
          </cell>
          <cell r="C22">
            <v>743</v>
          </cell>
          <cell r="D22">
            <v>1043</v>
          </cell>
          <cell r="E22">
            <v>0</v>
          </cell>
          <cell r="F22">
            <v>100</v>
          </cell>
          <cell r="G22">
            <v>100</v>
          </cell>
          <cell r="H22">
            <v>931</v>
          </cell>
          <cell r="I22">
            <v>100</v>
          </cell>
          <cell r="J22">
            <v>1031</v>
          </cell>
          <cell r="K22">
            <v>611</v>
          </cell>
          <cell r="L22">
            <v>100</v>
          </cell>
          <cell r="M22">
            <v>711</v>
          </cell>
        </row>
        <row r="23"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</row>
        <row r="27">
          <cell r="B27">
            <v>0</v>
          </cell>
          <cell r="D27">
            <v>0</v>
          </cell>
          <cell r="E27">
            <v>0</v>
          </cell>
          <cell r="G27">
            <v>0</v>
          </cell>
          <cell r="H27">
            <v>6076</v>
          </cell>
          <cell r="J27">
            <v>6076</v>
          </cell>
          <cell r="K27">
            <v>3795</v>
          </cell>
          <cell r="M27">
            <v>3795</v>
          </cell>
        </row>
        <row r="28">
          <cell r="B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B29">
            <v>169</v>
          </cell>
          <cell r="D29">
            <v>169</v>
          </cell>
          <cell r="E29">
            <v>0</v>
          </cell>
          <cell r="G29">
            <v>0</v>
          </cell>
          <cell r="H29">
            <v>150</v>
          </cell>
          <cell r="I29">
            <v>142</v>
          </cell>
          <cell r="J29">
            <v>292</v>
          </cell>
          <cell r="K29">
            <v>0</v>
          </cell>
          <cell r="M29">
            <v>0</v>
          </cell>
        </row>
        <row r="30">
          <cell r="B30">
            <v>42</v>
          </cell>
          <cell r="D30">
            <v>42</v>
          </cell>
          <cell r="E30">
            <v>0</v>
          </cell>
          <cell r="G30">
            <v>0</v>
          </cell>
          <cell r="H30">
            <v>949</v>
          </cell>
          <cell r="J30">
            <v>949</v>
          </cell>
          <cell r="K30">
            <v>569</v>
          </cell>
          <cell r="M30">
            <v>569</v>
          </cell>
        </row>
        <row r="31"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G33">
            <v>0</v>
          </cell>
          <cell r="H33">
            <v>375</v>
          </cell>
          <cell r="J33">
            <v>375</v>
          </cell>
          <cell r="K33">
            <v>0</v>
          </cell>
          <cell r="M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320</v>
          </cell>
          <cell r="J34">
            <v>320</v>
          </cell>
          <cell r="K34">
            <v>200</v>
          </cell>
          <cell r="M34">
            <v>200</v>
          </cell>
        </row>
        <row r="35">
          <cell r="B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B37">
            <v>568</v>
          </cell>
          <cell r="D37">
            <v>568</v>
          </cell>
          <cell r="E37">
            <v>297</v>
          </cell>
          <cell r="G37">
            <v>297</v>
          </cell>
          <cell r="H37">
            <v>756</v>
          </cell>
          <cell r="J37">
            <v>756</v>
          </cell>
          <cell r="K37">
            <v>426</v>
          </cell>
          <cell r="M37">
            <v>426</v>
          </cell>
        </row>
      </sheetData>
      <sheetData sheetId="2">
        <row r="13">
          <cell r="B13">
            <v>30</v>
          </cell>
          <cell r="D13">
            <v>30</v>
          </cell>
          <cell r="E13">
            <v>32</v>
          </cell>
          <cell r="G13">
            <v>32</v>
          </cell>
          <cell r="H13">
            <v>23</v>
          </cell>
          <cell r="J13">
            <v>23</v>
          </cell>
          <cell r="K13">
            <v>24</v>
          </cell>
          <cell r="M13">
            <v>24</v>
          </cell>
        </row>
        <row r="15">
          <cell r="B15">
            <v>58127</v>
          </cell>
          <cell r="C15">
            <v>571</v>
          </cell>
          <cell r="D15">
            <v>58698</v>
          </cell>
          <cell r="E15">
            <v>67352</v>
          </cell>
          <cell r="F15">
            <v>812</v>
          </cell>
          <cell r="G15">
            <v>68164</v>
          </cell>
          <cell r="H15">
            <v>41536</v>
          </cell>
          <cell r="I15">
            <v>420</v>
          </cell>
          <cell r="J15">
            <v>41956</v>
          </cell>
          <cell r="K15">
            <v>45407</v>
          </cell>
          <cell r="L15">
            <v>427</v>
          </cell>
          <cell r="M15">
            <v>45834</v>
          </cell>
        </row>
        <row r="16">
          <cell r="B16">
            <v>19245</v>
          </cell>
          <cell r="C16">
            <v>186</v>
          </cell>
          <cell r="D16">
            <v>19431</v>
          </cell>
          <cell r="E16">
            <v>22250</v>
          </cell>
          <cell r="F16">
            <v>202</v>
          </cell>
          <cell r="G16">
            <v>22452</v>
          </cell>
          <cell r="H16">
            <v>13909</v>
          </cell>
          <cell r="I16">
            <v>145</v>
          </cell>
          <cell r="J16">
            <v>14054</v>
          </cell>
          <cell r="K16">
            <v>15123</v>
          </cell>
          <cell r="L16">
            <v>117</v>
          </cell>
          <cell r="M16">
            <v>15240</v>
          </cell>
        </row>
        <row r="17">
          <cell r="B17">
            <v>22233</v>
          </cell>
          <cell r="C17">
            <v>107</v>
          </cell>
          <cell r="D17">
            <v>22340</v>
          </cell>
          <cell r="E17">
            <v>21284</v>
          </cell>
          <cell r="F17">
            <v>383</v>
          </cell>
          <cell r="G17">
            <v>21667</v>
          </cell>
          <cell r="H17">
            <v>16247</v>
          </cell>
          <cell r="I17">
            <v>178</v>
          </cell>
          <cell r="J17">
            <v>16425</v>
          </cell>
          <cell r="K17">
            <v>17858</v>
          </cell>
          <cell r="L17">
            <v>860</v>
          </cell>
          <cell r="M17">
            <v>18718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B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6500</v>
          </cell>
          <cell r="M21">
            <v>6500</v>
          </cell>
        </row>
        <row r="22">
          <cell r="B22">
            <v>460</v>
          </cell>
          <cell r="D22">
            <v>460</v>
          </cell>
          <cell r="E22">
            <v>906</v>
          </cell>
          <cell r="F22">
            <v>100</v>
          </cell>
          <cell r="G22">
            <v>1006</v>
          </cell>
          <cell r="H22">
            <v>377</v>
          </cell>
          <cell r="J22">
            <v>377</v>
          </cell>
          <cell r="K22">
            <v>359</v>
          </cell>
          <cell r="M22">
            <v>359</v>
          </cell>
        </row>
        <row r="23"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</row>
        <row r="27">
          <cell r="B27">
            <v>5800</v>
          </cell>
          <cell r="D27">
            <v>5800</v>
          </cell>
          <cell r="E27">
            <v>5410</v>
          </cell>
          <cell r="G27">
            <v>5410</v>
          </cell>
          <cell r="H27">
            <v>4593</v>
          </cell>
          <cell r="J27">
            <v>4593</v>
          </cell>
          <cell r="K27">
            <v>4813</v>
          </cell>
          <cell r="M27">
            <v>4813</v>
          </cell>
        </row>
        <row r="28">
          <cell r="B28">
            <v>0</v>
          </cell>
          <cell r="D28">
            <v>0</v>
          </cell>
          <cell r="E28">
            <v>0</v>
          </cell>
          <cell r="F28">
            <v>7</v>
          </cell>
          <cell r="G28">
            <v>7</v>
          </cell>
          <cell r="H28">
            <v>0</v>
          </cell>
          <cell r="J28">
            <v>0</v>
          </cell>
          <cell r="K28">
            <v>0</v>
          </cell>
          <cell r="L28">
            <v>52</v>
          </cell>
          <cell r="M28">
            <v>52</v>
          </cell>
        </row>
        <row r="29">
          <cell r="B29">
            <v>0</v>
          </cell>
          <cell r="C29">
            <v>1</v>
          </cell>
          <cell r="D29">
            <v>1</v>
          </cell>
          <cell r="E29">
            <v>0</v>
          </cell>
          <cell r="F29">
            <v>24</v>
          </cell>
          <cell r="G29">
            <v>24</v>
          </cell>
          <cell r="H29">
            <v>0</v>
          </cell>
          <cell r="I29">
            <v>52</v>
          </cell>
          <cell r="J29">
            <v>52</v>
          </cell>
          <cell r="K29">
            <v>47</v>
          </cell>
          <cell r="L29">
            <v>5</v>
          </cell>
          <cell r="M29">
            <v>52</v>
          </cell>
        </row>
        <row r="30">
          <cell r="B30">
            <v>870</v>
          </cell>
          <cell r="D30">
            <v>870</v>
          </cell>
          <cell r="E30">
            <v>812</v>
          </cell>
          <cell r="G30">
            <v>812</v>
          </cell>
          <cell r="H30">
            <v>689</v>
          </cell>
          <cell r="J30">
            <v>689</v>
          </cell>
          <cell r="K30">
            <v>722</v>
          </cell>
          <cell r="M30">
            <v>722</v>
          </cell>
        </row>
        <row r="31"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B33">
            <v>59</v>
          </cell>
          <cell r="D33">
            <v>59</v>
          </cell>
          <cell r="E33">
            <v>21</v>
          </cell>
          <cell r="G33">
            <v>21</v>
          </cell>
          <cell r="H33">
            <v>4</v>
          </cell>
          <cell r="J33">
            <v>4</v>
          </cell>
          <cell r="K33">
            <v>10</v>
          </cell>
          <cell r="L33">
            <v>79</v>
          </cell>
          <cell r="M33">
            <v>89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B37">
            <v>641</v>
          </cell>
          <cell r="D37">
            <v>641</v>
          </cell>
          <cell r="E37">
            <v>1213</v>
          </cell>
          <cell r="G37">
            <v>1213</v>
          </cell>
          <cell r="H37">
            <v>819</v>
          </cell>
          <cell r="J37">
            <v>819</v>
          </cell>
          <cell r="K37">
            <v>344</v>
          </cell>
          <cell r="M37">
            <v>344</v>
          </cell>
        </row>
      </sheetData>
      <sheetData sheetId="3">
        <row r="13">
          <cell r="B13">
            <v>20.5</v>
          </cell>
          <cell r="D13">
            <v>20.5</v>
          </cell>
          <cell r="E13">
            <v>20</v>
          </cell>
          <cell r="G13">
            <v>20</v>
          </cell>
          <cell r="H13">
            <v>19.5</v>
          </cell>
          <cell r="J13">
            <v>19.5</v>
          </cell>
          <cell r="K13">
            <v>23</v>
          </cell>
          <cell r="M13">
            <v>23</v>
          </cell>
        </row>
        <row r="15">
          <cell r="B15">
            <v>41684</v>
          </cell>
          <cell r="C15">
            <v>530</v>
          </cell>
          <cell r="D15">
            <v>42214</v>
          </cell>
          <cell r="E15">
            <v>40937</v>
          </cell>
          <cell r="F15">
            <v>585</v>
          </cell>
          <cell r="G15">
            <v>41522</v>
          </cell>
          <cell r="H15">
            <v>38680</v>
          </cell>
          <cell r="I15">
            <v>421</v>
          </cell>
          <cell r="J15">
            <v>39101</v>
          </cell>
          <cell r="K15">
            <v>48180</v>
          </cell>
          <cell r="L15">
            <v>571</v>
          </cell>
          <cell r="M15">
            <v>48751</v>
          </cell>
        </row>
        <row r="16">
          <cell r="B16">
            <v>13695</v>
          </cell>
          <cell r="C16">
            <v>113</v>
          </cell>
          <cell r="D16">
            <v>13808</v>
          </cell>
          <cell r="E16">
            <v>13602</v>
          </cell>
          <cell r="F16">
            <v>167</v>
          </cell>
          <cell r="G16">
            <v>13769</v>
          </cell>
          <cell r="H16">
            <v>12763</v>
          </cell>
          <cell r="I16">
            <v>135</v>
          </cell>
          <cell r="J16">
            <v>12898</v>
          </cell>
          <cell r="K16">
            <v>15953</v>
          </cell>
          <cell r="L16">
            <v>129</v>
          </cell>
          <cell r="M16">
            <v>16082</v>
          </cell>
        </row>
        <row r="17">
          <cell r="B17">
            <v>13803</v>
          </cell>
          <cell r="C17">
            <v>1033</v>
          </cell>
          <cell r="D17">
            <v>14836</v>
          </cell>
          <cell r="E17">
            <v>12511</v>
          </cell>
          <cell r="F17">
            <v>438</v>
          </cell>
          <cell r="G17">
            <v>12949</v>
          </cell>
          <cell r="H17">
            <v>15670</v>
          </cell>
          <cell r="I17">
            <v>278</v>
          </cell>
          <cell r="J17">
            <v>15948</v>
          </cell>
          <cell r="K17">
            <v>20261</v>
          </cell>
          <cell r="L17">
            <v>341</v>
          </cell>
          <cell r="M17">
            <v>20602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B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1">
          <cell r="B21">
            <v>0</v>
          </cell>
          <cell r="D21">
            <v>0</v>
          </cell>
          <cell r="E21">
            <v>30863</v>
          </cell>
          <cell r="G21">
            <v>30863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B22">
            <v>510</v>
          </cell>
          <cell r="D22">
            <v>510</v>
          </cell>
          <cell r="E22">
            <v>290</v>
          </cell>
          <cell r="F22">
            <v>100</v>
          </cell>
          <cell r="G22">
            <v>390</v>
          </cell>
          <cell r="H22">
            <v>312</v>
          </cell>
          <cell r="I22">
            <v>100</v>
          </cell>
          <cell r="J22">
            <v>412</v>
          </cell>
          <cell r="K22">
            <v>356</v>
          </cell>
          <cell r="L22">
            <v>100</v>
          </cell>
          <cell r="M22">
            <v>456</v>
          </cell>
        </row>
        <row r="23"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</row>
        <row r="27">
          <cell r="B27">
            <v>2903</v>
          </cell>
          <cell r="D27">
            <v>2903</v>
          </cell>
          <cell r="E27">
            <v>2903</v>
          </cell>
          <cell r="G27">
            <v>2903</v>
          </cell>
          <cell r="H27">
            <v>3961</v>
          </cell>
          <cell r="J27">
            <v>3961</v>
          </cell>
          <cell r="K27">
            <v>5052</v>
          </cell>
          <cell r="M27">
            <v>5052</v>
          </cell>
        </row>
        <row r="28">
          <cell r="B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B29">
            <v>0</v>
          </cell>
          <cell r="C29">
            <v>49</v>
          </cell>
          <cell r="D29">
            <v>49</v>
          </cell>
          <cell r="E29">
            <v>84</v>
          </cell>
          <cell r="G29">
            <v>84</v>
          </cell>
          <cell r="H29">
            <v>69</v>
          </cell>
          <cell r="I29">
            <v>50</v>
          </cell>
          <cell r="J29">
            <v>119</v>
          </cell>
          <cell r="K29">
            <v>0</v>
          </cell>
          <cell r="L29">
            <v>15</v>
          </cell>
          <cell r="M29">
            <v>15</v>
          </cell>
        </row>
        <row r="30">
          <cell r="B30">
            <v>436</v>
          </cell>
          <cell r="C30">
            <v>15</v>
          </cell>
          <cell r="D30">
            <v>451</v>
          </cell>
          <cell r="E30">
            <v>457</v>
          </cell>
          <cell r="G30">
            <v>457</v>
          </cell>
          <cell r="H30">
            <v>611</v>
          </cell>
          <cell r="J30">
            <v>611</v>
          </cell>
          <cell r="K30">
            <v>757</v>
          </cell>
          <cell r="M30">
            <v>757</v>
          </cell>
        </row>
        <row r="31">
          <cell r="B31">
            <v>0</v>
          </cell>
          <cell r="C31">
            <v>59</v>
          </cell>
          <cell r="D31">
            <v>59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B33">
            <v>0</v>
          </cell>
          <cell r="D33">
            <v>0</v>
          </cell>
          <cell r="E33">
            <v>56</v>
          </cell>
          <cell r="G33">
            <v>56</v>
          </cell>
          <cell r="H33">
            <v>0</v>
          </cell>
          <cell r="J33">
            <v>0</v>
          </cell>
          <cell r="K33">
            <v>4</v>
          </cell>
          <cell r="L33">
            <v>5</v>
          </cell>
          <cell r="M33">
            <v>9</v>
          </cell>
        </row>
        <row r="34">
          <cell r="B34">
            <v>165</v>
          </cell>
          <cell r="D34">
            <v>165</v>
          </cell>
          <cell r="E34">
            <v>87</v>
          </cell>
          <cell r="G34">
            <v>87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B37">
            <v>348</v>
          </cell>
          <cell r="D37">
            <v>348</v>
          </cell>
          <cell r="E37">
            <v>842</v>
          </cell>
          <cell r="G37">
            <v>842</v>
          </cell>
          <cell r="H37">
            <v>448</v>
          </cell>
          <cell r="J37">
            <v>448</v>
          </cell>
          <cell r="K37">
            <v>1037</v>
          </cell>
          <cell r="M37">
            <v>1037</v>
          </cell>
        </row>
      </sheetData>
      <sheetData sheetId="4">
        <row r="13">
          <cell r="B13">
            <v>38</v>
          </cell>
          <cell r="D13">
            <v>38</v>
          </cell>
          <cell r="E13">
            <v>22.5</v>
          </cell>
          <cell r="G13">
            <v>22.5</v>
          </cell>
          <cell r="H13">
            <v>16.5</v>
          </cell>
          <cell r="J13">
            <v>16.5</v>
          </cell>
          <cell r="K13">
            <v>43.5</v>
          </cell>
          <cell r="M13">
            <v>43.5</v>
          </cell>
        </row>
        <row r="15">
          <cell r="B15">
            <v>71927</v>
          </cell>
          <cell r="C15">
            <v>692</v>
          </cell>
          <cell r="D15">
            <v>72619</v>
          </cell>
          <cell r="E15">
            <v>44571</v>
          </cell>
          <cell r="F15">
            <v>556</v>
          </cell>
          <cell r="G15">
            <v>45127</v>
          </cell>
          <cell r="H15">
            <v>34241</v>
          </cell>
          <cell r="I15">
            <v>319</v>
          </cell>
          <cell r="J15">
            <v>34560</v>
          </cell>
          <cell r="K15">
            <v>86691</v>
          </cell>
          <cell r="L15">
            <v>765</v>
          </cell>
          <cell r="M15">
            <v>87456</v>
          </cell>
        </row>
        <row r="16">
          <cell r="B16">
            <v>23898</v>
          </cell>
          <cell r="C16">
            <v>222</v>
          </cell>
          <cell r="D16">
            <v>24120</v>
          </cell>
          <cell r="E16">
            <v>14792</v>
          </cell>
          <cell r="F16">
            <v>119</v>
          </cell>
          <cell r="G16">
            <v>14911</v>
          </cell>
          <cell r="H16">
            <v>11278</v>
          </cell>
          <cell r="I16">
            <v>91</v>
          </cell>
          <cell r="J16">
            <v>11369</v>
          </cell>
          <cell r="K16">
            <v>28668</v>
          </cell>
          <cell r="L16">
            <v>239</v>
          </cell>
          <cell r="M16">
            <v>28907</v>
          </cell>
        </row>
        <row r="17">
          <cell r="B17">
            <v>27374</v>
          </cell>
          <cell r="C17">
            <v>376</v>
          </cell>
          <cell r="D17">
            <v>27750</v>
          </cell>
          <cell r="E17">
            <v>20535</v>
          </cell>
          <cell r="F17">
            <v>188</v>
          </cell>
          <cell r="G17">
            <v>20723</v>
          </cell>
          <cell r="H17">
            <v>14983</v>
          </cell>
          <cell r="I17">
            <v>222</v>
          </cell>
          <cell r="J17">
            <v>15205</v>
          </cell>
          <cell r="K17">
            <v>35791</v>
          </cell>
          <cell r="L17">
            <v>972</v>
          </cell>
          <cell r="M17">
            <v>36763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B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B22">
            <v>520</v>
          </cell>
          <cell r="C22">
            <v>100</v>
          </cell>
          <cell r="D22">
            <v>620</v>
          </cell>
          <cell r="E22">
            <v>380</v>
          </cell>
          <cell r="G22">
            <v>380</v>
          </cell>
          <cell r="H22">
            <v>537</v>
          </cell>
          <cell r="I22">
            <v>100</v>
          </cell>
          <cell r="J22">
            <v>637</v>
          </cell>
          <cell r="K22">
            <v>1586</v>
          </cell>
          <cell r="L22">
            <v>382</v>
          </cell>
          <cell r="M22">
            <v>1968</v>
          </cell>
        </row>
        <row r="23"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</row>
        <row r="27">
          <cell r="B27">
            <v>7218</v>
          </cell>
          <cell r="D27">
            <v>7218</v>
          </cell>
          <cell r="E27">
            <v>5325</v>
          </cell>
          <cell r="G27">
            <v>5325</v>
          </cell>
          <cell r="H27">
            <v>3082</v>
          </cell>
          <cell r="J27">
            <v>3082</v>
          </cell>
          <cell r="K27">
            <v>9973</v>
          </cell>
          <cell r="M27">
            <v>9973</v>
          </cell>
        </row>
        <row r="28">
          <cell r="B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B29">
            <v>0</v>
          </cell>
          <cell r="C29">
            <v>9</v>
          </cell>
          <cell r="D29">
            <v>9</v>
          </cell>
          <cell r="E29">
            <v>0</v>
          </cell>
          <cell r="F29">
            <v>12</v>
          </cell>
          <cell r="G29">
            <v>12</v>
          </cell>
          <cell r="H29">
            <v>180</v>
          </cell>
          <cell r="I29">
            <v>37</v>
          </cell>
          <cell r="J29">
            <v>217</v>
          </cell>
          <cell r="K29">
            <v>33</v>
          </cell>
          <cell r="L29">
            <v>3</v>
          </cell>
          <cell r="M29">
            <v>36</v>
          </cell>
        </row>
        <row r="30">
          <cell r="B30">
            <v>1083</v>
          </cell>
          <cell r="D30">
            <v>1083</v>
          </cell>
          <cell r="E30">
            <v>799</v>
          </cell>
          <cell r="G30">
            <v>799</v>
          </cell>
          <cell r="H30">
            <v>507</v>
          </cell>
          <cell r="J30">
            <v>507</v>
          </cell>
          <cell r="K30">
            <v>1496</v>
          </cell>
          <cell r="M30">
            <v>1496</v>
          </cell>
        </row>
        <row r="31"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5</v>
          </cell>
          <cell r="G33">
            <v>5</v>
          </cell>
          <cell r="H33">
            <v>0</v>
          </cell>
          <cell r="J33">
            <v>0</v>
          </cell>
          <cell r="K33">
            <v>260</v>
          </cell>
          <cell r="L33">
            <v>93</v>
          </cell>
          <cell r="M33">
            <v>353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200</v>
          </cell>
          <cell r="J34">
            <v>200</v>
          </cell>
          <cell r="K34">
            <v>884</v>
          </cell>
          <cell r="L34">
            <v>282</v>
          </cell>
          <cell r="M34">
            <v>1166</v>
          </cell>
        </row>
        <row r="35">
          <cell r="B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B37">
            <v>492</v>
          </cell>
          <cell r="D37">
            <v>492</v>
          </cell>
          <cell r="E37">
            <v>871</v>
          </cell>
          <cell r="G37">
            <v>871</v>
          </cell>
          <cell r="H37">
            <v>528</v>
          </cell>
          <cell r="J37">
            <v>528</v>
          </cell>
          <cell r="K37">
            <v>853</v>
          </cell>
          <cell r="M37">
            <v>853</v>
          </cell>
        </row>
      </sheetData>
      <sheetData sheetId="5">
        <row r="13">
          <cell r="B13">
            <v>36.5</v>
          </cell>
          <cell r="D13">
            <v>36.5</v>
          </cell>
          <cell r="E13">
            <v>21</v>
          </cell>
          <cell r="G13">
            <v>21</v>
          </cell>
          <cell r="H13">
            <v>45</v>
          </cell>
          <cell r="I13">
            <v>-1</v>
          </cell>
          <cell r="J13">
            <v>44</v>
          </cell>
          <cell r="K13">
            <v>53</v>
          </cell>
          <cell r="M13">
            <v>53</v>
          </cell>
        </row>
        <row r="15">
          <cell r="B15">
            <v>69149</v>
          </cell>
          <cell r="C15">
            <v>604</v>
          </cell>
          <cell r="D15">
            <v>69753</v>
          </cell>
          <cell r="E15">
            <v>41050</v>
          </cell>
          <cell r="F15">
            <v>515</v>
          </cell>
          <cell r="G15">
            <v>41565</v>
          </cell>
          <cell r="H15">
            <v>101999</v>
          </cell>
          <cell r="I15">
            <v>1433</v>
          </cell>
          <cell r="J15">
            <v>103432</v>
          </cell>
          <cell r="K15">
            <v>118323</v>
          </cell>
          <cell r="L15">
            <v>1179</v>
          </cell>
          <cell r="M15">
            <v>119502</v>
          </cell>
        </row>
        <row r="16">
          <cell r="B16">
            <v>22884</v>
          </cell>
          <cell r="C16">
            <v>175</v>
          </cell>
          <cell r="D16">
            <v>23059</v>
          </cell>
          <cell r="E16">
            <v>13645</v>
          </cell>
          <cell r="F16">
            <v>142</v>
          </cell>
          <cell r="G16">
            <v>13787</v>
          </cell>
          <cell r="H16">
            <v>33519</v>
          </cell>
          <cell r="I16">
            <v>398</v>
          </cell>
          <cell r="J16">
            <v>33917</v>
          </cell>
          <cell r="K16">
            <v>38740</v>
          </cell>
          <cell r="L16">
            <v>368</v>
          </cell>
          <cell r="M16">
            <v>39108</v>
          </cell>
        </row>
        <row r="17">
          <cell r="B17">
            <v>27094</v>
          </cell>
          <cell r="C17">
            <v>737</v>
          </cell>
          <cell r="D17">
            <v>27831</v>
          </cell>
          <cell r="E17">
            <v>16051</v>
          </cell>
          <cell r="F17">
            <v>233</v>
          </cell>
          <cell r="G17">
            <v>16284</v>
          </cell>
          <cell r="H17">
            <v>37707</v>
          </cell>
          <cell r="I17">
            <v>1660</v>
          </cell>
          <cell r="J17">
            <v>39367</v>
          </cell>
          <cell r="K17">
            <v>56214</v>
          </cell>
          <cell r="L17">
            <v>593</v>
          </cell>
          <cell r="M17">
            <v>56807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B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1">
          <cell r="B21">
            <v>1500</v>
          </cell>
          <cell r="D21">
            <v>1500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10000</v>
          </cell>
          <cell r="M21">
            <v>10000</v>
          </cell>
        </row>
        <row r="22">
          <cell r="B22">
            <v>925</v>
          </cell>
          <cell r="C22">
            <v>207</v>
          </cell>
          <cell r="D22">
            <v>1132</v>
          </cell>
          <cell r="E22">
            <v>805</v>
          </cell>
          <cell r="F22">
            <v>100</v>
          </cell>
          <cell r="G22">
            <v>905</v>
          </cell>
          <cell r="H22">
            <v>1624</v>
          </cell>
          <cell r="J22">
            <v>1624</v>
          </cell>
          <cell r="K22">
            <v>1800</v>
          </cell>
          <cell r="M22">
            <v>1800</v>
          </cell>
        </row>
        <row r="23"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</row>
        <row r="27">
          <cell r="B27">
            <v>7758</v>
          </cell>
          <cell r="D27">
            <v>7758</v>
          </cell>
          <cell r="E27">
            <v>3219</v>
          </cell>
          <cell r="G27">
            <v>3219</v>
          </cell>
          <cell r="H27">
            <v>6125</v>
          </cell>
          <cell r="J27">
            <v>6125</v>
          </cell>
          <cell r="K27">
            <v>9971</v>
          </cell>
          <cell r="M27">
            <v>9971</v>
          </cell>
        </row>
        <row r="28">
          <cell r="B28">
            <v>0</v>
          </cell>
          <cell r="C28">
            <v>52</v>
          </cell>
          <cell r="D28">
            <v>52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B29">
            <v>0</v>
          </cell>
          <cell r="C29">
            <v>209</v>
          </cell>
          <cell r="D29">
            <v>209</v>
          </cell>
          <cell r="E29">
            <v>0</v>
          </cell>
          <cell r="F29">
            <v>13</v>
          </cell>
          <cell r="G29">
            <v>13</v>
          </cell>
          <cell r="H29">
            <v>86</v>
          </cell>
          <cell r="I29">
            <v>98</v>
          </cell>
          <cell r="J29">
            <v>184</v>
          </cell>
          <cell r="K29">
            <v>211</v>
          </cell>
          <cell r="L29">
            <v>14</v>
          </cell>
          <cell r="M29">
            <v>225</v>
          </cell>
        </row>
        <row r="30">
          <cell r="B30">
            <v>1164</v>
          </cell>
          <cell r="D30">
            <v>1164</v>
          </cell>
          <cell r="E30">
            <v>483</v>
          </cell>
          <cell r="G30">
            <v>483</v>
          </cell>
          <cell r="H30">
            <v>1034</v>
          </cell>
          <cell r="I30">
            <v>72</v>
          </cell>
          <cell r="J30">
            <v>1106</v>
          </cell>
          <cell r="K30">
            <v>1548</v>
          </cell>
          <cell r="L30">
            <v>23</v>
          </cell>
          <cell r="M30">
            <v>1571</v>
          </cell>
        </row>
        <row r="31"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623</v>
          </cell>
          <cell r="I31">
            <v>478</v>
          </cell>
          <cell r="J31">
            <v>1101</v>
          </cell>
          <cell r="K31">
            <v>0</v>
          </cell>
          <cell r="L31">
            <v>91</v>
          </cell>
          <cell r="M31">
            <v>91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G33">
            <v>0</v>
          </cell>
          <cell r="H33">
            <v>318</v>
          </cell>
          <cell r="J33">
            <v>318</v>
          </cell>
          <cell r="K33">
            <v>588</v>
          </cell>
          <cell r="L33">
            <v>90</v>
          </cell>
          <cell r="M33">
            <v>678</v>
          </cell>
        </row>
        <row r="34">
          <cell r="B34">
            <v>289</v>
          </cell>
          <cell r="D34">
            <v>289</v>
          </cell>
          <cell r="E34">
            <v>470</v>
          </cell>
          <cell r="G34">
            <v>470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B37">
            <v>1000</v>
          </cell>
          <cell r="D37">
            <v>1000</v>
          </cell>
          <cell r="E37">
            <v>665</v>
          </cell>
          <cell r="G37">
            <v>665</v>
          </cell>
          <cell r="H37">
            <v>2286</v>
          </cell>
          <cell r="J37">
            <v>2286</v>
          </cell>
          <cell r="K37">
            <v>1623</v>
          </cell>
          <cell r="M37">
            <v>1623</v>
          </cell>
        </row>
      </sheetData>
      <sheetData sheetId="6">
        <row r="13">
          <cell r="B13">
            <v>58</v>
          </cell>
          <cell r="C13">
            <v>-2</v>
          </cell>
          <cell r="D13">
            <v>56</v>
          </cell>
          <cell r="E13">
            <v>46.5</v>
          </cell>
          <cell r="G13">
            <v>46.5</v>
          </cell>
          <cell r="H13">
            <v>50.5</v>
          </cell>
          <cell r="J13">
            <v>50.5</v>
          </cell>
          <cell r="K13">
            <v>43</v>
          </cell>
          <cell r="L13">
            <v>-3</v>
          </cell>
          <cell r="M13">
            <v>40</v>
          </cell>
        </row>
        <row r="15">
          <cell r="B15">
            <v>138643</v>
          </cell>
          <cell r="C15">
            <v>2303</v>
          </cell>
          <cell r="D15">
            <v>140946</v>
          </cell>
          <cell r="E15">
            <v>103221</v>
          </cell>
          <cell r="F15">
            <v>1102</v>
          </cell>
          <cell r="G15">
            <v>104323</v>
          </cell>
          <cell r="H15">
            <v>111840</v>
          </cell>
          <cell r="I15">
            <v>1034</v>
          </cell>
          <cell r="J15">
            <v>112874</v>
          </cell>
          <cell r="K15">
            <v>89414</v>
          </cell>
          <cell r="L15">
            <v>903</v>
          </cell>
          <cell r="M15">
            <v>90317</v>
          </cell>
        </row>
        <row r="16">
          <cell r="B16">
            <v>45514</v>
          </cell>
          <cell r="C16">
            <v>463</v>
          </cell>
          <cell r="D16">
            <v>45977</v>
          </cell>
          <cell r="E16">
            <v>33878</v>
          </cell>
          <cell r="F16">
            <v>328</v>
          </cell>
          <cell r="G16">
            <v>34206</v>
          </cell>
          <cell r="H16">
            <v>36951</v>
          </cell>
          <cell r="I16">
            <v>330</v>
          </cell>
          <cell r="J16">
            <v>37281</v>
          </cell>
          <cell r="K16">
            <v>29339</v>
          </cell>
          <cell r="L16">
            <v>230</v>
          </cell>
          <cell r="M16">
            <v>29569</v>
          </cell>
        </row>
        <row r="17">
          <cell r="B17">
            <v>50203</v>
          </cell>
          <cell r="C17">
            <v>9</v>
          </cell>
          <cell r="D17">
            <v>50212</v>
          </cell>
          <cell r="E17">
            <v>52840</v>
          </cell>
          <cell r="F17">
            <v>921</v>
          </cell>
          <cell r="G17">
            <v>53761</v>
          </cell>
          <cell r="H17">
            <v>58774</v>
          </cell>
          <cell r="I17">
            <v>521</v>
          </cell>
          <cell r="J17">
            <v>59295</v>
          </cell>
          <cell r="K17">
            <v>34534</v>
          </cell>
          <cell r="L17">
            <v>353</v>
          </cell>
          <cell r="M17">
            <v>34887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B19">
            <v>0</v>
          </cell>
          <cell r="C19">
            <v>254</v>
          </cell>
          <cell r="D19">
            <v>254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10</v>
          </cell>
          <cell r="M19">
            <v>10</v>
          </cell>
        </row>
        <row r="21">
          <cell r="B21">
            <v>4872</v>
          </cell>
          <cell r="C21">
            <v>300</v>
          </cell>
          <cell r="D21">
            <v>5172</v>
          </cell>
          <cell r="E21">
            <v>20000</v>
          </cell>
          <cell r="G21">
            <v>20000</v>
          </cell>
          <cell r="H21">
            <v>0</v>
          </cell>
          <cell r="J21">
            <v>0</v>
          </cell>
          <cell r="K21">
            <v>2100</v>
          </cell>
          <cell r="M21">
            <v>2100</v>
          </cell>
        </row>
        <row r="22">
          <cell r="B22">
            <v>1789</v>
          </cell>
          <cell r="D22">
            <v>1789</v>
          </cell>
          <cell r="E22">
            <v>1730</v>
          </cell>
          <cell r="G22">
            <v>1730</v>
          </cell>
          <cell r="H22">
            <v>2094</v>
          </cell>
          <cell r="J22">
            <v>2094</v>
          </cell>
          <cell r="K22">
            <v>1085</v>
          </cell>
          <cell r="M22">
            <v>1085</v>
          </cell>
        </row>
        <row r="23"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</row>
        <row r="27">
          <cell r="B27">
            <v>7474</v>
          </cell>
          <cell r="D27">
            <v>7474</v>
          </cell>
          <cell r="E27">
            <v>11534</v>
          </cell>
          <cell r="G27">
            <v>11534</v>
          </cell>
          <cell r="H27">
            <v>10324</v>
          </cell>
          <cell r="J27">
            <v>10324</v>
          </cell>
          <cell r="K27">
            <v>4680</v>
          </cell>
          <cell r="M27">
            <v>4680</v>
          </cell>
        </row>
        <row r="28">
          <cell r="B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B29">
            <v>475</v>
          </cell>
          <cell r="D29">
            <v>475</v>
          </cell>
          <cell r="E29">
            <v>675</v>
          </cell>
          <cell r="F29">
            <v>9</v>
          </cell>
          <cell r="G29">
            <v>684</v>
          </cell>
          <cell r="H29">
            <v>257</v>
          </cell>
          <cell r="J29">
            <v>257</v>
          </cell>
          <cell r="K29">
            <v>699</v>
          </cell>
          <cell r="L29">
            <v>89</v>
          </cell>
          <cell r="M29">
            <v>788</v>
          </cell>
        </row>
        <row r="30">
          <cell r="B30">
            <v>1240</v>
          </cell>
          <cell r="D30">
            <v>1240</v>
          </cell>
          <cell r="E30">
            <v>1752</v>
          </cell>
          <cell r="G30">
            <v>1752</v>
          </cell>
          <cell r="H30">
            <v>1801</v>
          </cell>
          <cell r="I30">
            <v>13</v>
          </cell>
          <cell r="J30">
            <v>1814</v>
          </cell>
          <cell r="K30">
            <v>861</v>
          </cell>
          <cell r="M30">
            <v>861</v>
          </cell>
        </row>
        <row r="31"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1258</v>
          </cell>
          <cell r="I31">
            <v>84</v>
          </cell>
          <cell r="J31">
            <v>1342</v>
          </cell>
          <cell r="K31">
            <v>0</v>
          </cell>
          <cell r="M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B33">
            <v>844</v>
          </cell>
          <cell r="C33">
            <v>300</v>
          </cell>
          <cell r="D33">
            <v>1144</v>
          </cell>
          <cell r="E33">
            <v>50</v>
          </cell>
          <cell r="G33">
            <v>50</v>
          </cell>
          <cell r="H33">
            <v>313</v>
          </cell>
          <cell r="J33">
            <v>313</v>
          </cell>
          <cell r="K33">
            <v>412</v>
          </cell>
          <cell r="M33">
            <v>412</v>
          </cell>
        </row>
        <row r="34">
          <cell r="B34">
            <v>3200</v>
          </cell>
          <cell r="D34">
            <v>3200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B37">
            <v>3829</v>
          </cell>
          <cell r="D37">
            <v>3829</v>
          </cell>
          <cell r="E37">
            <v>1534</v>
          </cell>
          <cell r="G37">
            <v>1534</v>
          </cell>
          <cell r="H37">
            <v>1221</v>
          </cell>
          <cell r="J37">
            <v>1221</v>
          </cell>
          <cell r="K37">
            <v>1276</v>
          </cell>
          <cell r="M37">
            <v>1276</v>
          </cell>
        </row>
      </sheetData>
      <sheetData sheetId="7">
        <row r="13">
          <cell r="B13">
            <v>45.5</v>
          </cell>
          <cell r="D13">
            <v>45.5</v>
          </cell>
          <cell r="E13">
            <v>33</v>
          </cell>
          <cell r="F13">
            <v>-2</v>
          </cell>
          <cell r="G13">
            <v>31</v>
          </cell>
          <cell r="H13">
            <v>48</v>
          </cell>
          <cell r="J13">
            <v>48</v>
          </cell>
          <cell r="K13">
            <v>55.5</v>
          </cell>
          <cell r="L13">
            <v>1</v>
          </cell>
          <cell r="M13">
            <v>56.5</v>
          </cell>
        </row>
        <row r="15">
          <cell r="B15">
            <v>103385</v>
          </cell>
          <cell r="C15">
            <v>1210</v>
          </cell>
          <cell r="D15">
            <v>104595</v>
          </cell>
          <cell r="E15">
            <v>76795</v>
          </cell>
          <cell r="F15">
            <v>1044</v>
          </cell>
          <cell r="G15">
            <v>77839</v>
          </cell>
          <cell r="H15">
            <v>107446</v>
          </cell>
          <cell r="I15">
            <v>1442</v>
          </cell>
          <cell r="J15">
            <v>108888</v>
          </cell>
          <cell r="K15">
            <v>132582</v>
          </cell>
          <cell r="L15">
            <v>1806</v>
          </cell>
          <cell r="M15">
            <v>134388</v>
          </cell>
        </row>
        <row r="16">
          <cell r="B16">
            <v>33924</v>
          </cell>
          <cell r="C16">
            <v>388</v>
          </cell>
          <cell r="D16">
            <v>34312</v>
          </cell>
          <cell r="E16">
            <v>25211</v>
          </cell>
          <cell r="F16">
            <v>296</v>
          </cell>
          <cell r="G16">
            <v>25507</v>
          </cell>
          <cell r="H16">
            <v>35363</v>
          </cell>
          <cell r="I16">
            <v>441</v>
          </cell>
          <cell r="J16">
            <v>35804</v>
          </cell>
          <cell r="K16">
            <v>43590</v>
          </cell>
          <cell r="L16">
            <v>558</v>
          </cell>
          <cell r="M16">
            <v>44148</v>
          </cell>
        </row>
        <row r="17">
          <cell r="B17">
            <v>38263</v>
          </cell>
          <cell r="C17">
            <v>440</v>
          </cell>
          <cell r="D17">
            <v>38703</v>
          </cell>
          <cell r="E17">
            <v>25539</v>
          </cell>
          <cell r="F17">
            <v>120</v>
          </cell>
          <cell r="G17">
            <v>25659</v>
          </cell>
          <cell r="H17">
            <v>45732</v>
          </cell>
          <cell r="I17">
            <v>383</v>
          </cell>
          <cell r="J17">
            <v>46115</v>
          </cell>
          <cell r="K17">
            <v>49672</v>
          </cell>
          <cell r="L17">
            <v>330</v>
          </cell>
          <cell r="M17">
            <v>50002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B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1">
          <cell r="B21">
            <v>12988</v>
          </cell>
          <cell r="D21">
            <v>12988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29152</v>
          </cell>
          <cell r="M21">
            <v>29152</v>
          </cell>
        </row>
        <row r="22">
          <cell r="B22">
            <v>2678</v>
          </cell>
          <cell r="D22">
            <v>2678</v>
          </cell>
          <cell r="E22">
            <v>786</v>
          </cell>
          <cell r="F22">
            <v>50</v>
          </cell>
          <cell r="G22">
            <v>836</v>
          </cell>
          <cell r="H22">
            <v>1624</v>
          </cell>
          <cell r="J22">
            <v>1624</v>
          </cell>
          <cell r="K22">
            <v>1890</v>
          </cell>
          <cell r="M22">
            <v>1890</v>
          </cell>
        </row>
        <row r="23"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</row>
        <row r="27">
          <cell r="B27">
            <v>7014</v>
          </cell>
          <cell r="D27">
            <v>7014</v>
          </cell>
          <cell r="E27">
            <v>4221</v>
          </cell>
          <cell r="G27">
            <v>4221</v>
          </cell>
          <cell r="H27">
            <v>6383</v>
          </cell>
          <cell r="J27">
            <v>6383</v>
          </cell>
          <cell r="K27">
            <v>8856</v>
          </cell>
          <cell r="M27">
            <v>8856</v>
          </cell>
        </row>
        <row r="28">
          <cell r="B28">
            <v>0</v>
          </cell>
          <cell r="C28">
            <v>80</v>
          </cell>
          <cell r="D28">
            <v>80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B29">
            <v>4255</v>
          </cell>
          <cell r="C29">
            <v>54</v>
          </cell>
          <cell r="D29">
            <v>4309</v>
          </cell>
          <cell r="E29">
            <v>617</v>
          </cell>
          <cell r="G29">
            <v>617</v>
          </cell>
          <cell r="H29">
            <v>325</v>
          </cell>
          <cell r="I29">
            <v>47</v>
          </cell>
          <cell r="J29">
            <v>372</v>
          </cell>
          <cell r="K29">
            <v>805</v>
          </cell>
          <cell r="M29">
            <v>805</v>
          </cell>
        </row>
        <row r="30">
          <cell r="B30">
            <v>1076</v>
          </cell>
          <cell r="D30">
            <v>1076</v>
          </cell>
          <cell r="E30">
            <v>787</v>
          </cell>
          <cell r="F30">
            <v>10</v>
          </cell>
          <cell r="G30">
            <v>797</v>
          </cell>
          <cell r="H30">
            <v>1038</v>
          </cell>
          <cell r="J30">
            <v>1038</v>
          </cell>
          <cell r="K30">
            <v>1529</v>
          </cell>
          <cell r="M30">
            <v>1529</v>
          </cell>
        </row>
        <row r="31"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B33">
            <v>85</v>
          </cell>
          <cell r="D33">
            <v>85</v>
          </cell>
          <cell r="E33">
            <v>60</v>
          </cell>
          <cell r="G33">
            <v>60</v>
          </cell>
          <cell r="H33">
            <v>0</v>
          </cell>
          <cell r="J33">
            <v>0</v>
          </cell>
          <cell r="K33">
            <v>311</v>
          </cell>
          <cell r="M33">
            <v>311</v>
          </cell>
        </row>
        <row r="34">
          <cell r="B34">
            <v>1000</v>
          </cell>
          <cell r="D34">
            <v>1000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40</v>
          </cell>
          <cell r="G35">
            <v>40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B37">
            <v>10451</v>
          </cell>
          <cell r="D37">
            <v>10451</v>
          </cell>
          <cell r="E37">
            <v>726</v>
          </cell>
          <cell r="G37">
            <v>726</v>
          </cell>
          <cell r="H37">
            <v>672</v>
          </cell>
          <cell r="J37">
            <v>672</v>
          </cell>
          <cell r="K37">
            <v>21658</v>
          </cell>
          <cell r="M37">
            <v>21658</v>
          </cell>
        </row>
      </sheetData>
      <sheetData sheetId="8">
        <row r="13">
          <cell r="B13">
            <v>47.5</v>
          </cell>
          <cell r="D13">
            <v>47.5</v>
          </cell>
          <cell r="E13">
            <v>86</v>
          </cell>
          <cell r="F13">
            <v>-4</v>
          </cell>
          <cell r="G13">
            <v>82</v>
          </cell>
          <cell r="H13">
            <v>64.5</v>
          </cell>
          <cell r="J13">
            <v>64.5</v>
          </cell>
          <cell r="K13">
            <v>106</v>
          </cell>
          <cell r="L13">
            <v>-7</v>
          </cell>
          <cell r="M13">
            <v>99</v>
          </cell>
        </row>
        <row r="15">
          <cell r="B15">
            <v>104290</v>
          </cell>
          <cell r="C15">
            <v>989</v>
          </cell>
          <cell r="D15">
            <v>105279</v>
          </cell>
          <cell r="E15">
            <v>208258</v>
          </cell>
          <cell r="F15">
            <v>2119</v>
          </cell>
          <cell r="G15">
            <v>210377</v>
          </cell>
          <cell r="H15">
            <v>174774</v>
          </cell>
          <cell r="I15">
            <v>2034</v>
          </cell>
          <cell r="J15">
            <v>176808</v>
          </cell>
          <cell r="K15">
            <v>253611</v>
          </cell>
          <cell r="L15">
            <v>1173</v>
          </cell>
          <cell r="M15">
            <v>254784</v>
          </cell>
        </row>
        <row r="16">
          <cell r="B16">
            <v>34334</v>
          </cell>
          <cell r="C16">
            <v>316</v>
          </cell>
          <cell r="D16">
            <v>34650</v>
          </cell>
          <cell r="E16">
            <v>67928</v>
          </cell>
          <cell r="F16">
            <v>620</v>
          </cell>
          <cell r="G16">
            <v>68548</v>
          </cell>
          <cell r="H16">
            <v>57054</v>
          </cell>
          <cell r="I16">
            <v>615</v>
          </cell>
          <cell r="J16">
            <v>57669</v>
          </cell>
          <cell r="K16">
            <v>83306</v>
          </cell>
          <cell r="L16">
            <v>434</v>
          </cell>
          <cell r="M16">
            <v>83740</v>
          </cell>
        </row>
        <row r="17">
          <cell r="B17">
            <v>47175</v>
          </cell>
          <cell r="C17">
            <v>1165</v>
          </cell>
          <cell r="D17">
            <v>48340</v>
          </cell>
          <cell r="E17">
            <v>35010</v>
          </cell>
          <cell r="F17">
            <v>404</v>
          </cell>
          <cell r="G17">
            <v>35414</v>
          </cell>
          <cell r="H17">
            <v>54184</v>
          </cell>
          <cell r="I17">
            <v>4448</v>
          </cell>
          <cell r="J17">
            <v>58632</v>
          </cell>
          <cell r="K17">
            <v>53777</v>
          </cell>
          <cell r="L17">
            <v>3719</v>
          </cell>
          <cell r="M17">
            <v>57496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B19">
            <v>0</v>
          </cell>
          <cell r="D19">
            <v>0</v>
          </cell>
          <cell r="E19">
            <v>0</v>
          </cell>
          <cell r="G19">
            <v>0</v>
          </cell>
          <cell r="H19">
            <v>1178</v>
          </cell>
          <cell r="I19">
            <v>328</v>
          </cell>
          <cell r="J19">
            <v>1506</v>
          </cell>
          <cell r="K19">
            <v>216</v>
          </cell>
          <cell r="L19">
            <v>9</v>
          </cell>
          <cell r="M19">
            <v>225</v>
          </cell>
        </row>
        <row r="21">
          <cell r="B21">
            <v>4200</v>
          </cell>
          <cell r="D21">
            <v>4200</v>
          </cell>
          <cell r="E21">
            <v>2000</v>
          </cell>
          <cell r="G21">
            <v>2000</v>
          </cell>
          <cell r="H21">
            <v>62375</v>
          </cell>
          <cell r="J21">
            <v>62375</v>
          </cell>
          <cell r="K21">
            <v>0</v>
          </cell>
          <cell r="M21">
            <v>0</v>
          </cell>
        </row>
        <row r="22">
          <cell r="B22">
            <v>1664</v>
          </cell>
          <cell r="D22">
            <v>1664</v>
          </cell>
          <cell r="E22">
            <v>596</v>
          </cell>
          <cell r="G22">
            <v>596</v>
          </cell>
          <cell r="H22">
            <v>3822</v>
          </cell>
          <cell r="J22">
            <v>3822</v>
          </cell>
          <cell r="K22">
            <v>3834</v>
          </cell>
          <cell r="M22">
            <v>3834</v>
          </cell>
        </row>
        <row r="23"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</row>
        <row r="27">
          <cell r="B27">
            <v>7292</v>
          </cell>
          <cell r="D27">
            <v>7292</v>
          </cell>
          <cell r="E27">
            <v>4407</v>
          </cell>
          <cell r="G27">
            <v>4407</v>
          </cell>
          <cell r="H27">
            <v>6867</v>
          </cell>
          <cell r="J27">
            <v>6867</v>
          </cell>
          <cell r="K27">
            <v>228</v>
          </cell>
          <cell r="M27">
            <v>228</v>
          </cell>
        </row>
        <row r="28">
          <cell r="B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B29">
            <v>881</v>
          </cell>
          <cell r="D29">
            <v>881</v>
          </cell>
          <cell r="E29">
            <v>0</v>
          </cell>
          <cell r="F29">
            <v>31</v>
          </cell>
          <cell r="G29">
            <v>31</v>
          </cell>
          <cell r="H29">
            <v>1250</v>
          </cell>
          <cell r="I29">
            <v>2016</v>
          </cell>
          <cell r="J29">
            <v>3266</v>
          </cell>
          <cell r="K29">
            <v>415</v>
          </cell>
          <cell r="L29">
            <v>429</v>
          </cell>
          <cell r="M29">
            <v>844</v>
          </cell>
        </row>
        <row r="30">
          <cell r="B30">
            <v>1212</v>
          </cell>
          <cell r="D30">
            <v>1212</v>
          </cell>
          <cell r="E30">
            <v>661</v>
          </cell>
          <cell r="G30">
            <v>661</v>
          </cell>
          <cell r="H30">
            <v>1343</v>
          </cell>
          <cell r="I30">
            <v>93</v>
          </cell>
          <cell r="J30">
            <v>1436</v>
          </cell>
          <cell r="K30">
            <v>387</v>
          </cell>
          <cell r="L30">
            <v>6</v>
          </cell>
          <cell r="M30">
            <v>393</v>
          </cell>
        </row>
        <row r="31"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370</v>
          </cell>
          <cell r="J31">
            <v>370</v>
          </cell>
          <cell r="K31">
            <v>1659</v>
          </cell>
          <cell r="L31">
            <v>38</v>
          </cell>
          <cell r="M31">
            <v>1697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B33">
            <v>585</v>
          </cell>
          <cell r="D33">
            <v>585</v>
          </cell>
          <cell r="E33">
            <v>298</v>
          </cell>
          <cell r="G33">
            <v>298</v>
          </cell>
          <cell r="H33">
            <v>374</v>
          </cell>
          <cell r="I33">
            <v>45</v>
          </cell>
          <cell r="J33">
            <v>419</v>
          </cell>
          <cell r="K33">
            <v>380</v>
          </cell>
          <cell r="M33">
            <v>380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B37">
            <v>3576</v>
          </cell>
          <cell r="D37">
            <v>3576</v>
          </cell>
          <cell r="E37">
            <v>1984</v>
          </cell>
          <cell r="G37">
            <v>1984</v>
          </cell>
          <cell r="H37">
            <v>1978</v>
          </cell>
          <cell r="J37">
            <v>1978</v>
          </cell>
          <cell r="K37">
            <v>8802</v>
          </cell>
          <cell r="M37">
            <v>8802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6"/>
  <sheetViews>
    <sheetView tabSelected="1" workbookViewId="0" topLeftCell="A1">
      <selection activeCell="H8" sqref="H8"/>
    </sheetView>
  </sheetViews>
  <sheetFormatPr defaultColWidth="9.140625" defaultRowHeight="12.75"/>
  <cols>
    <col min="1" max="1" width="3.00390625" style="69" customWidth="1"/>
    <col min="2" max="2" width="35.00390625" style="68" customWidth="1"/>
    <col min="3" max="3" width="9.421875" style="44" customWidth="1"/>
    <col min="4" max="4" width="11.57421875" style="44" customWidth="1"/>
    <col min="5" max="5" width="11.421875" style="44" customWidth="1"/>
    <col min="6" max="6" width="10.7109375" style="170" customWidth="1"/>
    <col min="7" max="7" width="8.421875" style="491" customWidth="1"/>
    <col min="8" max="8" width="10.140625" style="540" customWidth="1"/>
  </cols>
  <sheetData>
    <row r="3" spans="1:8" ht="18.75">
      <c r="A3" s="787" t="s">
        <v>301</v>
      </c>
      <c r="B3" s="787"/>
      <c r="C3" s="787"/>
      <c r="D3" s="787"/>
      <c r="E3" s="787"/>
      <c r="F3" s="787"/>
      <c r="G3" s="787"/>
      <c r="H3" s="787"/>
    </row>
    <row r="4" spans="1:8" ht="18.75">
      <c r="A4" s="787" t="s">
        <v>176</v>
      </c>
      <c r="B4" s="787"/>
      <c r="C4" s="787"/>
      <c r="D4" s="787"/>
      <c r="E4" s="787"/>
      <c r="F4" s="787"/>
      <c r="G4" s="787"/>
      <c r="H4" s="787"/>
    </row>
    <row r="5" ht="12.75">
      <c r="A5" s="71"/>
    </row>
    <row r="6" ht="12.75">
      <c r="A6" s="71"/>
    </row>
    <row r="7" spans="3:8" ht="12.75">
      <c r="C7" s="8"/>
      <c r="D7" s="8"/>
      <c r="E7" s="8"/>
      <c r="H7" s="515" t="s">
        <v>241</v>
      </c>
    </row>
    <row r="8" spans="1:8" s="619" customFormat="1" ht="36" customHeight="1">
      <c r="A8" s="618" t="s">
        <v>573</v>
      </c>
      <c r="B8" s="618" t="s">
        <v>242</v>
      </c>
      <c r="C8" s="534" t="s">
        <v>105</v>
      </c>
      <c r="D8" s="534" t="s">
        <v>609</v>
      </c>
      <c r="E8" s="559" t="s">
        <v>592</v>
      </c>
      <c r="F8" s="569" t="s">
        <v>608</v>
      </c>
      <c r="G8" s="549" t="s">
        <v>170</v>
      </c>
      <c r="H8" s="569" t="s">
        <v>664</v>
      </c>
    </row>
    <row r="9" spans="1:8" ht="9.75" customHeight="1">
      <c r="A9" s="53" t="s">
        <v>497</v>
      </c>
      <c r="B9" s="54" t="s">
        <v>498</v>
      </c>
      <c r="C9" s="10" t="s">
        <v>499</v>
      </c>
      <c r="D9" s="10" t="s">
        <v>196</v>
      </c>
      <c r="E9" s="10" t="s">
        <v>197</v>
      </c>
      <c r="F9" s="511" t="s">
        <v>198</v>
      </c>
      <c r="G9" s="565" t="s">
        <v>199</v>
      </c>
      <c r="H9" s="581" t="s">
        <v>200</v>
      </c>
    </row>
    <row r="10" spans="1:8" ht="12.75">
      <c r="A10" s="70" t="s">
        <v>497</v>
      </c>
      <c r="B10" s="66" t="s">
        <v>303</v>
      </c>
      <c r="C10" s="97">
        <f>SUM('3.számú melléklet'!D36+'4.számú melléklet'!C62)</f>
        <v>310917</v>
      </c>
      <c r="D10" s="97">
        <f>SUM('3.számú melléklet'!E36+'4.számú melléklet'!D62)</f>
        <v>310917</v>
      </c>
      <c r="E10" s="97">
        <f>SUM('3.számú melléklet'!F36+'4.számú melléklet'!E62)</f>
        <v>310917</v>
      </c>
      <c r="F10" s="97">
        <f>SUM('3.számú melléklet'!G36+'4.számú melléklet'!F62)</f>
        <v>310917</v>
      </c>
      <c r="G10" s="97">
        <f>SUM('3.számú melléklet'!H36+'4.számú melléklet'!G62)</f>
        <v>4879</v>
      </c>
      <c r="H10" s="97">
        <f>SUM('3.számú melléklet'!I36+'4.számú melléklet'!H62)</f>
        <v>315796</v>
      </c>
    </row>
    <row r="11" spans="1:8" ht="12.75" customHeight="1">
      <c r="A11" s="70" t="s">
        <v>498</v>
      </c>
      <c r="B11" s="66" t="s">
        <v>452</v>
      </c>
      <c r="C11" s="97">
        <f>SUM('3.számú melléklet'!D37+'4.számú melléklet'!C63)</f>
        <v>129598</v>
      </c>
      <c r="D11" s="97">
        <f>SUM('3.számú melléklet'!E37+'4.számú melléklet'!D63)</f>
        <v>129598</v>
      </c>
      <c r="E11" s="97">
        <f>SUM('3.számú melléklet'!F37+'4.számú melléklet'!E63)</f>
        <v>129598</v>
      </c>
      <c r="F11" s="97">
        <f>SUM('3.számú melléklet'!G37+'4.számú melléklet'!F63)</f>
        <v>129598</v>
      </c>
      <c r="G11" s="97">
        <f>SUM('3.számú melléklet'!H37+'4.számú melléklet'!G63)</f>
        <v>1454</v>
      </c>
      <c r="H11" s="97">
        <f>SUM('3.számú melléklet'!I37+'4.számú melléklet'!H63)</f>
        <v>131052</v>
      </c>
    </row>
    <row r="12" spans="1:8" ht="12.75">
      <c r="A12" s="70" t="s">
        <v>499</v>
      </c>
      <c r="B12" s="66" t="s">
        <v>304</v>
      </c>
      <c r="C12" s="97">
        <f>SUM('3.számú melléklet'!D38+'4.számú melléklet'!C64)</f>
        <v>54526</v>
      </c>
      <c r="D12" s="97">
        <f>SUM('3.számú melléklet'!E38+'4.számú melléklet'!D64)</f>
        <v>54526</v>
      </c>
      <c r="E12" s="97">
        <f>SUM('3.számú melléklet'!F38+'4.számú melléklet'!E64)</f>
        <v>55926</v>
      </c>
      <c r="F12" s="97">
        <f>SUM('3.számú melléklet'!G38+'4.számú melléklet'!F64)</f>
        <v>62460</v>
      </c>
      <c r="G12" s="97">
        <f>SUM('3.számú melléklet'!H38+'4.számú melléklet'!G64)</f>
        <v>10481</v>
      </c>
      <c r="H12" s="97">
        <f>SUM('3.számú melléklet'!I38+'4.számú melléklet'!H64)</f>
        <v>72941</v>
      </c>
    </row>
    <row r="13" spans="1:8" ht="12.75">
      <c r="A13" s="70" t="s">
        <v>196</v>
      </c>
      <c r="B13" s="398" t="s">
        <v>86</v>
      </c>
      <c r="C13" s="97">
        <f>SUM('3.számú melléklet'!D39+'4.számú melléklet'!C65)</f>
        <v>15662</v>
      </c>
      <c r="D13" s="97">
        <f>SUM('3.számú melléklet'!E39+'4.számú melléklet'!D65)</f>
        <v>15662</v>
      </c>
      <c r="E13" s="97">
        <f>SUM('3.számú melléklet'!F39+'4.számú melléklet'!E65)</f>
        <v>15662</v>
      </c>
      <c r="F13" s="97">
        <f>SUM('3.számú melléklet'!G39+'4.számú melléklet'!F65)</f>
        <v>15662</v>
      </c>
      <c r="G13" s="97">
        <f>SUM('3.számú melléklet'!H39+'4.számú melléklet'!G65)</f>
        <v>4476</v>
      </c>
      <c r="H13" s="97">
        <f>SUM('3.számú melléklet'!I39+'4.számú melléklet'!H65)</f>
        <v>20138</v>
      </c>
    </row>
    <row r="14" spans="1:8" ht="12.75">
      <c r="A14" s="70" t="s">
        <v>197</v>
      </c>
      <c r="B14" s="66" t="s">
        <v>305</v>
      </c>
      <c r="C14" s="97">
        <f>SUM('3.számú melléklet'!D40+'4.számú melléklet'!C66)</f>
        <v>392278</v>
      </c>
      <c r="D14" s="97">
        <f>SUM('3.számú melléklet'!E40+'4.számú melléklet'!D66)</f>
        <v>392278</v>
      </c>
      <c r="E14" s="97">
        <f>SUM('3.számú melléklet'!F40+'4.számú melléklet'!E66)</f>
        <v>392278</v>
      </c>
      <c r="F14" s="97">
        <f>SUM('3.számú melléklet'!G40+'4.számú melléklet'!F66)</f>
        <v>392278</v>
      </c>
      <c r="G14" s="97">
        <f>SUM('3.számú melléklet'!H40+'4.számú melléklet'!G66)</f>
        <v>2014</v>
      </c>
      <c r="H14" s="97">
        <f>SUM('3.számú melléklet'!I40+'4.számú melléklet'!H66)</f>
        <v>394292</v>
      </c>
    </row>
    <row r="15" spans="1:8" ht="12.75">
      <c r="A15" s="70" t="s">
        <v>198</v>
      </c>
      <c r="B15" s="66" t="s">
        <v>306</v>
      </c>
      <c r="C15" s="97">
        <f>SUM('3.számú melléklet'!D41)</f>
        <v>2830</v>
      </c>
      <c r="D15" s="97">
        <f>SUM('3.számú melléklet'!E41)</f>
        <v>2830</v>
      </c>
      <c r="E15" s="97">
        <f>SUM('3.számú melléklet'!F41)</f>
        <v>2830</v>
      </c>
      <c r="F15" s="97">
        <f>SUM('3.számú melléklet'!G41)</f>
        <v>2830</v>
      </c>
      <c r="G15" s="97">
        <f>SUM('3.számú melléklet'!H41)</f>
        <v>0</v>
      </c>
      <c r="H15" s="97">
        <f>SUM('3.számú melléklet'!I41)</f>
        <v>2830</v>
      </c>
    </row>
    <row r="16" spans="1:8" ht="12.75">
      <c r="A16" s="70" t="s">
        <v>199</v>
      </c>
      <c r="B16" s="66" t="s">
        <v>307</v>
      </c>
      <c r="C16" s="97">
        <f>SUM('3.számú melléklet'!D42+'4.számú melléklet'!C67)</f>
        <v>30548</v>
      </c>
      <c r="D16" s="97">
        <f>SUM('3.számú melléklet'!E42+'4.számú melléklet'!D67)</f>
        <v>30548</v>
      </c>
      <c r="E16" s="97">
        <f>SUM('3.számú melléklet'!F42+'4.számú melléklet'!E67)</f>
        <v>30548</v>
      </c>
      <c r="F16" s="97">
        <f>SUM('3.számú melléklet'!G42+'4.számú melléklet'!F67)</f>
        <v>30548</v>
      </c>
      <c r="G16" s="97">
        <f>SUM('3.számú melléklet'!H42+'4.számú melléklet'!G67)</f>
        <v>46</v>
      </c>
      <c r="H16" s="97">
        <f>SUM('3.számú melléklet'!I42+'4.számú melléklet'!H67)</f>
        <v>30594</v>
      </c>
    </row>
    <row r="17" spans="1:8" s="2" customFormat="1" ht="13.5">
      <c r="A17" s="141" t="s">
        <v>308</v>
      </c>
      <c r="B17" s="142" t="s">
        <v>87</v>
      </c>
      <c r="C17" s="100">
        <f aca="true" t="shared" si="0" ref="C17:H17">SUM(C10:C16)</f>
        <v>936359</v>
      </c>
      <c r="D17" s="100">
        <f t="shared" si="0"/>
        <v>936359</v>
      </c>
      <c r="E17" s="100">
        <f t="shared" si="0"/>
        <v>937759</v>
      </c>
      <c r="F17" s="100">
        <f t="shared" si="0"/>
        <v>944293</v>
      </c>
      <c r="G17" s="100">
        <f t="shared" si="0"/>
        <v>23350</v>
      </c>
      <c r="H17" s="100">
        <f t="shared" si="0"/>
        <v>967643</v>
      </c>
    </row>
    <row r="18" spans="1:8" ht="12.75">
      <c r="A18" s="70" t="s">
        <v>200</v>
      </c>
      <c r="B18" s="66" t="s">
        <v>529</v>
      </c>
      <c r="C18" s="97">
        <v>480000</v>
      </c>
      <c r="D18" s="97">
        <v>480000</v>
      </c>
      <c r="E18" s="97">
        <v>480280</v>
      </c>
      <c r="F18" s="97">
        <v>480280</v>
      </c>
      <c r="G18" s="596">
        <v>0</v>
      </c>
      <c r="H18" s="503">
        <f>SUM(F18:G18)</f>
        <v>480280</v>
      </c>
    </row>
    <row r="19" spans="1:8" ht="12.75">
      <c r="A19" s="70" t="s">
        <v>201</v>
      </c>
      <c r="B19" s="66" t="s">
        <v>309</v>
      </c>
      <c r="C19" s="97">
        <v>4167515</v>
      </c>
      <c r="D19" s="97">
        <v>4167515</v>
      </c>
      <c r="E19" s="97">
        <v>4167515</v>
      </c>
      <c r="F19" s="97">
        <v>3346629</v>
      </c>
      <c r="G19" s="596">
        <v>0</v>
      </c>
      <c r="H19" s="503">
        <f>SUM(F19:G19)</f>
        <v>3346629</v>
      </c>
    </row>
    <row r="20" spans="1:8" s="2" customFormat="1" ht="13.5">
      <c r="A20" s="141" t="s">
        <v>310</v>
      </c>
      <c r="B20" s="142" t="s">
        <v>563</v>
      </c>
      <c r="C20" s="100">
        <f>SUM('4.számú melléklet'!C68)</f>
        <v>4647515</v>
      </c>
      <c r="D20" s="100">
        <f>SUM('4.számú melléklet'!D68)</f>
        <v>4647515</v>
      </c>
      <c r="E20" s="100">
        <f>SUM('4.számú melléklet'!E68)</f>
        <v>4647795</v>
      </c>
      <c r="F20" s="100">
        <f>SUM('4.számú melléklet'!F68)</f>
        <v>3826909</v>
      </c>
      <c r="G20" s="100">
        <f>SUM('4.számú melléklet'!G68)</f>
        <v>0</v>
      </c>
      <c r="H20" s="100">
        <f>SUM('4.számú melléklet'!H68)</f>
        <v>3826909</v>
      </c>
    </row>
    <row r="21" spans="1:8" ht="12.75">
      <c r="A21" s="70" t="s">
        <v>202</v>
      </c>
      <c r="B21" s="66" t="s">
        <v>311</v>
      </c>
      <c r="C21" s="97">
        <v>667468</v>
      </c>
      <c r="D21" s="97">
        <v>752782</v>
      </c>
      <c r="E21" s="97">
        <v>752782</v>
      </c>
      <c r="F21" s="97">
        <v>751404</v>
      </c>
      <c r="G21" s="596">
        <v>0</v>
      </c>
      <c r="H21" s="503">
        <f>SUM(F21:G21)</f>
        <v>751404</v>
      </c>
    </row>
    <row r="22" spans="1:8" ht="12.75">
      <c r="A22" s="70" t="s">
        <v>203</v>
      </c>
      <c r="B22" s="66" t="s">
        <v>352</v>
      </c>
      <c r="C22" s="97">
        <v>625896</v>
      </c>
      <c r="D22" s="97">
        <v>625896</v>
      </c>
      <c r="E22" s="97">
        <v>625896</v>
      </c>
      <c r="F22" s="97">
        <v>625896</v>
      </c>
      <c r="G22" s="596">
        <v>0</v>
      </c>
      <c r="H22" s="503">
        <f>SUM(F22:G22)</f>
        <v>625896</v>
      </c>
    </row>
    <row r="23" spans="1:8" ht="12.75">
      <c r="A23" s="70" t="s">
        <v>204</v>
      </c>
      <c r="B23" s="66" t="s">
        <v>312</v>
      </c>
      <c r="C23" s="97">
        <v>370000</v>
      </c>
      <c r="D23" s="97">
        <v>370000</v>
      </c>
      <c r="E23" s="97">
        <v>371988</v>
      </c>
      <c r="F23" s="97">
        <v>371988</v>
      </c>
      <c r="G23" s="596">
        <v>0</v>
      </c>
      <c r="H23" s="503">
        <f>SUM(F23:G23)</f>
        <v>371988</v>
      </c>
    </row>
    <row r="24" spans="1:8" s="2" customFormat="1" ht="13.5">
      <c r="A24" s="141" t="s">
        <v>313</v>
      </c>
      <c r="B24" s="142" t="s">
        <v>564</v>
      </c>
      <c r="C24" s="100">
        <f>SUM('4.számú melléklet'!C69)</f>
        <v>1663364</v>
      </c>
      <c r="D24" s="100">
        <f>SUM('4.számú melléklet'!D69)</f>
        <v>1748678</v>
      </c>
      <c r="E24" s="100">
        <f>SUM('4.számú melléklet'!E69)</f>
        <v>1750666</v>
      </c>
      <c r="F24" s="100">
        <f>SUM('4.számú melléklet'!F69)</f>
        <v>1749288</v>
      </c>
      <c r="G24" s="100">
        <f>SUM('4.számú melléklet'!G69)</f>
        <v>0</v>
      </c>
      <c r="H24" s="100">
        <f>SUM('4.számú melléklet'!H69)</f>
        <v>1749288</v>
      </c>
    </row>
    <row r="25" spans="1:8" s="456" customFormat="1" ht="27">
      <c r="A25" s="144" t="s">
        <v>318</v>
      </c>
      <c r="B25" s="455" t="s">
        <v>460</v>
      </c>
      <c r="C25" s="41">
        <f>SUM('4.számú melléklet'!C70)</f>
        <v>1600</v>
      </c>
      <c r="D25" s="41">
        <f>SUM('4.számú melléklet'!D70)</f>
        <v>1600</v>
      </c>
      <c r="E25" s="41">
        <f>SUM('4.számú melléklet'!E70)</f>
        <v>1600</v>
      </c>
      <c r="F25" s="41">
        <f>SUM('4.számú melléklet'!F70)</f>
        <v>1600</v>
      </c>
      <c r="G25" s="41">
        <f>SUM('4.számú melléklet'!G70)</f>
        <v>15544</v>
      </c>
      <c r="H25" s="41">
        <f>SUM('4.számú melléklet'!H70)</f>
        <v>17144</v>
      </c>
    </row>
    <row r="26" spans="1:8" ht="12.75">
      <c r="A26" s="70" t="s">
        <v>205</v>
      </c>
      <c r="B26" s="66" t="s">
        <v>572</v>
      </c>
      <c r="C26" s="97">
        <v>166200</v>
      </c>
      <c r="D26" s="97">
        <v>166200</v>
      </c>
      <c r="E26" s="97">
        <v>166200</v>
      </c>
      <c r="F26" s="97">
        <v>166200</v>
      </c>
      <c r="G26" s="596">
        <v>0</v>
      </c>
      <c r="H26" s="503">
        <f>SUM(F26:G26)</f>
        <v>166200</v>
      </c>
    </row>
    <row r="27" spans="1:8" ht="12.75">
      <c r="A27" s="70" t="s">
        <v>314</v>
      </c>
      <c r="B27" s="66" t="s">
        <v>366</v>
      </c>
      <c r="C27" s="97">
        <v>44500</v>
      </c>
      <c r="D27" s="97">
        <v>44500</v>
      </c>
      <c r="E27" s="97">
        <v>44500</v>
      </c>
      <c r="F27" s="97">
        <v>44500</v>
      </c>
      <c r="G27" s="596">
        <v>0</v>
      </c>
      <c r="H27" s="503">
        <f>SUM(F27:G27)</f>
        <v>44500</v>
      </c>
    </row>
    <row r="28" spans="1:8" ht="12" customHeight="1">
      <c r="A28" s="70" t="s">
        <v>315</v>
      </c>
      <c r="B28" s="66" t="s">
        <v>290</v>
      </c>
      <c r="C28" s="97">
        <v>274398</v>
      </c>
      <c r="D28" s="97">
        <v>274398</v>
      </c>
      <c r="E28" s="97">
        <v>274398</v>
      </c>
      <c r="F28" s="97">
        <v>274398</v>
      </c>
      <c r="G28" s="596">
        <v>0</v>
      </c>
      <c r="H28" s="503">
        <f>SUM(F28:G28)</f>
        <v>274398</v>
      </c>
    </row>
    <row r="29" spans="1:8" ht="12.75">
      <c r="A29" s="70" t="s">
        <v>317</v>
      </c>
      <c r="B29" s="66" t="s">
        <v>316</v>
      </c>
      <c r="C29" s="97">
        <v>24660</v>
      </c>
      <c r="D29" s="97">
        <v>24660</v>
      </c>
      <c r="E29" s="97">
        <v>24660</v>
      </c>
      <c r="F29" s="97">
        <v>24660</v>
      </c>
      <c r="G29" s="596">
        <v>0</v>
      </c>
      <c r="H29" s="503">
        <f>SUM(F29:G29)</f>
        <v>24660</v>
      </c>
    </row>
    <row r="30" spans="1:8" ht="12.75">
      <c r="A30" s="70" t="s">
        <v>321</v>
      </c>
      <c r="B30" s="66" t="s">
        <v>351</v>
      </c>
      <c r="C30" s="97">
        <v>0</v>
      </c>
      <c r="D30" s="97">
        <v>0</v>
      </c>
      <c r="E30" s="97">
        <v>0</v>
      </c>
      <c r="F30" s="97">
        <f>SUM(D30:E30)</f>
        <v>0</v>
      </c>
      <c r="G30" s="596">
        <v>0</v>
      </c>
      <c r="H30" s="503">
        <f>SUM(F30:G30)</f>
        <v>0</v>
      </c>
    </row>
    <row r="31" spans="1:8" s="2" customFormat="1" ht="12.75" customHeight="1">
      <c r="A31" s="141" t="s">
        <v>320</v>
      </c>
      <c r="B31" s="142" t="s">
        <v>106</v>
      </c>
      <c r="C31" s="100">
        <f>SUM('4.számú melléklet'!C71)</f>
        <v>509758</v>
      </c>
      <c r="D31" s="100">
        <f>SUM('4.számú melléklet'!D71)</f>
        <v>509758</v>
      </c>
      <c r="E31" s="100">
        <f>SUM('4.számú melléklet'!E71)</f>
        <v>509758</v>
      </c>
      <c r="F31" s="100">
        <f>SUM('4.számú melléklet'!F71)</f>
        <v>509758</v>
      </c>
      <c r="G31" s="100">
        <f>SUM('4.számú melléklet'!G71)</f>
        <v>0</v>
      </c>
      <c r="H31" s="100">
        <f>SUM('4.számú melléklet'!H71)</f>
        <v>509758</v>
      </c>
    </row>
    <row r="32" spans="1:8" s="456" customFormat="1" ht="25.5" customHeight="1">
      <c r="A32" s="144" t="s">
        <v>319</v>
      </c>
      <c r="B32" s="455" t="s">
        <v>279</v>
      </c>
      <c r="C32" s="41">
        <f aca="true" t="shared" si="1" ref="C32:H32">SUM(C20,C24,C31,C25)</f>
        <v>6822237</v>
      </c>
      <c r="D32" s="41">
        <f t="shared" si="1"/>
        <v>6907551</v>
      </c>
      <c r="E32" s="41">
        <f t="shared" si="1"/>
        <v>6909819</v>
      </c>
      <c r="F32" s="41">
        <f t="shared" si="1"/>
        <v>6087555</v>
      </c>
      <c r="G32" s="41">
        <f t="shared" si="1"/>
        <v>15544</v>
      </c>
      <c r="H32" s="41">
        <f t="shared" si="1"/>
        <v>6103099</v>
      </c>
    </row>
    <row r="33" spans="1:8" s="225" customFormat="1" ht="25.5">
      <c r="A33" s="85" t="s">
        <v>326</v>
      </c>
      <c r="B33" s="457" t="s">
        <v>13</v>
      </c>
      <c r="C33" s="458">
        <v>919753</v>
      </c>
      <c r="D33" s="458">
        <v>919753</v>
      </c>
      <c r="E33" s="458">
        <v>919753</v>
      </c>
      <c r="F33" s="458">
        <v>919753</v>
      </c>
      <c r="G33" s="599">
        <v>40</v>
      </c>
      <c r="H33" s="552">
        <f>SUM(F33:G33)</f>
        <v>919793</v>
      </c>
    </row>
    <row r="34" spans="1:8" ht="12.75">
      <c r="A34" s="70" t="s">
        <v>323</v>
      </c>
      <c r="B34" s="66" t="s">
        <v>322</v>
      </c>
      <c r="C34" s="97">
        <v>220000</v>
      </c>
      <c r="D34" s="97">
        <v>220000</v>
      </c>
      <c r="E34" s="97">
        <v>220000</v>
      </c>
      <c r="F34" s="97">
        <v>220000</v>
      </c>
      <c r="G34" s="596">
        <v>76630</v>
      </c>
      <c r="H34" s="503">
        <f>SUM(F34:G34)</f>
        <v>296630</v>
      </c>
    </row>
    <row r="35" spans="1:8" ht="12.75">
      <c r="A35" s="70" t="s">
        <v>325</v>
      </c>
      <c r="B35" s="66" t="s">
        <v>324</v>
      </c>
      <c r="C35" s="97">
        <v>0</v>
      </c>
      <c r="D35" s="97">
        <v>0</v>
      </c>
      <c r="E35" s="97">
        <v>0</v>
      </c>
      <c r="F35" s="97">
        <v>0</v>
      </c>
      <c r="G35" s="596">
        <f>SUM(E35:F35)</f>
        <v>0</v>
      </c>
      <c r="H35" s="503">
        <f>SUM(F35:G35)</f>
        <v>0</v>
      </c>
    </row>
    <row r="36" spans="1:8" ht="12.75">
      <c r="A36" s="70" t="s">
        <v>327</v>
      </c>
      <c r="B36" s="66" t="s">
        <v>262</v>
      </c>
      <c r="C36" s="97">
        <v>0</v>
      </c>
      <c r="D36" s="97">
        <v>0</v>
      </c>
      <c r="E36" s="97">
        <v>0</v>
      </c>
      <c r="F36" s="97">
        <v>0</v>
      </c>
      <c r="G36" s="596">
        <f>SUM(E36:F36)</f>
        <v>0</v>
      </c>
      <c r="H36" s="503">
        <f>SUM(F36:G36)</f>
        <v>0</v>
      </c>
    </row>
    <row r="37" spans="1:8" ht="12.75">
      <c r="A37" s="70" t="s">
        <v>329</v>
      </c>
      <c r="B37" s="66" t="s">
        <v>16</v>
      </c>
      <c r="C37" s="97">
        <v>0</v>
      </c>
      <c r="D37" s="97">
        <v>0</v>
      </c>
      <c r="E37" s="97">
        <v>0</v>
      </c>
      <c r="F37" s="97">
        <v>0</v>
      </c>
      <c r="G37" s="596">
        <f>SUM(E37:F37)</f>
        <v>0</v>
      </c>
      <c r="H37" s="503">
        <f>SUM(F37:G37)</f>
        <v>0</v>
      </c>
    </row>
    <row r="38" spans="1:8" s="456" customFormat="1" ht="27">
      <c r="A38" s="144" t="s">
        <v>331</v>
      </c>
      <c r="B38" s="455" t="s">
        <v>107</v>
      </c>
      <c r="C38" s="41">
        <f aca="true" t="shared" si="2" ref="C38:H38">SUM(C34:C37)</f>
        <v>220000</v>
      </c>
      <c r="D38" s="41">
        <f t="shared" si="2"/>
        <v>220000</v>
      </c>
      <c r="E38" s="41">
        <f t="shared" si="2"/>
        <v>220000</v>
      </c>
      <c r="F38" s="41">
        <f t="shared" si="2"/>
        <v>220000</v>
      </c>
      <c r="G38" s="41">
        <f t="shared" si="2"/>
        <v>76630</v>
      </c>
      <c r="H38" s="41">
        <f t="shared" si="2"/>
        <v>296630</v>
      </c>
    </row>
    <row r="39" spans="1:8" ht="12.75">
      <c r="A39" s="70" t="s">
        <v>330</v>
      </c>
      <c r="B39" s="66" t="s">
        <v>328</v>
      </c>
      <c r="C39" s="97">
        <v>0</v>
      </c>
      <c r="D39" s="97">
        <v>0</v>
      </c>
      <c r="E39" s="97">
        <v>0</v>
      </c>
      <c r="F39" s="97">
        <v>0</v>
      </c>
      <c r="G39" s="596">
        <f aca="true" t="shared" si="3" ref="G39:H41">SUM(E39:F39)</f>
        <v>0</v>
      </c>
      <c r="H39" s="503">
        <f t="shared" si="3"/>
        <v>0</v>
      </c>
    </row>
    <row r="40" spans="1:8" ht="12.75">
      <c r="A40" s="70" t="s">
        <v>333</v>
      </c>
      <c r="B40" s="66" t="s">
        <v>530</v>
      </c>
      <c r="C40" s="97">
        <v>0</v>
      </c>
      <c r="D40" s="97">
        <v>0</v>
      </c>
      <c r="E40" s="97">
        <v>0</v>
      </c>
      <c r="F40" s="97">
        <v>0</v>
      </c>
      <c r="G40" s="596">
        <f t="shared" si="3"/>
        <v>0</v>
      </c>
      <c r="H40" s="503">
        <f t="shared" si="3"/>
        <v>0</v>
      </c>
    </row>
    <row r="41" spans="1:8" s="2" customFormat="1" ht="12.75" customHeight="1">
      <c r="A41" s="141" t="s">
        <v>287</v>
      </c>
      <c r="B41" s="142" t="s">
        <v>108</v>
      </c>
      <c r="C41" s="100">
        <f>SUM(C39:C40)</f>
        <v>0</v>
      </c>
      <c r="D41" s="100">
        <f>SUM(D39:D40)</f>
        <v>0</v>
      </c>
      <c r="E41" s="100">
        <f>SUM(E39:E40)</f>
        <v>0</v>
      </c>
      <c r="F41" s="100">
        <v>0</v>
      </c>
      <c r="G41" s="100">
        <v>0</v>
      </c>
      <c r="H41" s="595">
        <f t="shared" si="3"/>
        <v>0</v>
      </c>
    </row>
    <row r="42" spans="1:8" s="456" customFormat="1" ht="25.5" customHeight="1">
      <c r="A42" s="144" t="s">
        <v>332</v>
      </c>
      <c r="B42" s="455" t="s">
        <v>288</v>
      </c>
      <c r="C42" s="41">
        <f>SUM('3.számú melléklet'!D45+'4.számú melléklet'!C76)</f>
        <v>1139753</v>
      </c>
      <c r="D42" s="41">
        <f>SUM('3.számú melléklet'!E45+'4.számú melléklet'!D76)</f>
        <v>1139753</v>
      </c>
      <c r="E42" s="41">
        <f>SUM('3.számú melléklet'!F45+'4.számú melléklet'!E76)</f>
        <v>1139753</v>
      </c>
      <c r="F42" s="41">
        <f>SUM('3.számú melléklet'!G45+'4.számú melléklet'!F76)</f>
        <v>1139753</v>
      </c>
      <c r="G42" s="41">
        <f>SUM('3.számú melléklet'!H45+'4.számú melléklet'!G76)</f>
        <v>76670</v>
      </c>
      <c r="H42" s="41">
        <f>SUM('3.számú melléklet'!I45+'4.számú melléklet'!H76)</f>
        <v>1216423</v>
      </c>
    </row>
    <row r="43" spans="1:8" s="456" customFormat="1" ht="25.5" customHeight="1">
      <c r="A43" s="390"/>
      <c r="B43" s="477"/>
      <c r="C43" s="478"/>
      <c r="D43" s="478"/>
      <c r="E43" s="478"/>
      <c r="F43" s="478"/>
      <c r="G43" s="563"/>
      <c r="H43" s="617"/>
    </row>
    <row r="44" spans="1:8" s="456" customFormat="1" ht="14.25" customHeight="1">
      <c r="A44" s="390"/>
      <c r="B44" s="477"/>
      <c r="C44" s="478"/>
      <c r="D44" s="478"/>
      <c r="E44" s="478"/>
      <c r="F44" s="478"/>
      <c r="G44" s="563"/>
      <c r="H44" s="617"/>
    </row>
    <row r="45" spans="1:8" s="456" customFormat="1" ht="14.25" customHeight="1">
      <c r="A45" s="390"/>
      <c r="B45" s="477"/>
      <c r="C45" s="478"/>
      <c r="D45" s="478"/>
      <c r="E45" s="478"/>
      <c r="F45" s="478"/>
      <c r="G45" s="563"/>
      <c r="H45" s="617"/>
    </row>
    <row r="46" spans="1:8" s="456" customFormat="1" ht="14.25" customHeight="1">
      <c r="A46" s="390"/>
      <c r="B46" s="477"/>
      <c r="C46" s="478"/>
      <c r="D46" s="478"/>
      <c r="E46" s="478"/>
      <c r="F46" s="478"/>
      <c r="G46" s="563"/>
      <c r="H46" s="617"/>
    </row>
    <row r="47" spans="1:8" s="456" customFormat="1" ht="14.25" customHeight="1">
      <c r="A47" s="390"/>
      <c r="B47" s="477"/>
      <c r="C47" s="478"/>
      <c r="D47" s="478"/>
      <c r="E47" s="478"/>
      <c r="F47" s="478"/>
      <c r="G47" s="563"/>
      <c r="H47" s="617"/>
    </row>
    <row r="48" spans="1:8" ht="12.75">
      <c r="A48" s="70" t="s">
        <v>334</v>
      </c>
      <c r="B48" s="66" t="s">
        <v>461</v>
      </c>
      <c r="C48" s="97">
        <v>2994965</v>
      </c>
      <c r="D48" s="97">
        <v>2909651</v>
      </c>
      <c r="E48" s="97">
        <v>2910218</v>
      </c>
      <c r="F48" s="470">
        <v>2927206</v>
      </c>
      <c r="G48" s="596">
        <v>0</v>
      </c>
      <c r="H48" s="503">
        <f>SUM(F48:G48)</f>
        <v>2927206</v>
      </c>
    </row>
    <row r="49" spans="1:8" s="446" customFormat="1" ht="25.5">
      <c r="A49" s="86" t="s">
        <v>335</v>
      </c>
      <c r="B49" s="460" t="s">
        <v>381</v>
      </c>
      <c r="C49" s="470">
        <v>443619</v>
      </c>
      <c r="D49" s="470">
        <v>443619</v>
      </c>
      <c r="E49" s="470">
        <v>443967</v>
      </c>
      <c r="F49" s="470">
        <v>449537</v>
      </c>
      <c r="G49" s="598">
        <v>0</v>
      </c>
      <c r="H49" s="548">
        <f>SUM(F49:G49)</f>
        <v>449537</v>
      </c>
    </row>
    <row r="50" spans="1:8" ht="25.5">
      <c r="A50" s="70" t="s">
        <v>337</v>
      </c>
      <c r="B50" s="66" t="s">
        <v>247</v>
      </c>
      <c r="C50" s="470">
        <v>128727</v>
      </c>
      <c r="D50" s="470">
        <v>128727</v>
      </c>
      <c r="E50" s="470">
        <v>159968</v>
      </c>
      <c r="F50" s="470">
        <v>159968</v>
      </c>
      <c r="G50" s="598">
        <v>0</v>
      </c>
      <c r="H50" s="548">
        <f>SUM(F50:G50)</f>
        <v>159968</v>
      </c>
    </row>
    <row r="51" spans="1:8" ht="12.75">
      <c r="A51" s="70" t="s">
        <v>339</v>
      </c>
      <c r="B51" s="185" t="s">
        <v>24</v>
      </c>
      <c r="C51" s="97">
        <v>59056</v>
      </c>
      <c r="D51" s="97">
        <v>59202</v>
      </c>
      <c r="E51" s="97">
        <v>59202</v>
      </c>
      <c r="F51" s="470">
        <v>67661</v>
      </c>
      <c r="G51" s="596">
        <v>10493</v>
      </c>
      <c r="H51" s="503">
        <f>SUM(F51:G51)</f>
        <v>78154</v>
      </c>
    </row>
    <row r="52" spans="1:8" ht="12.75" customHeight="1">
      <c r="A52" s="70" t="s">
        <v>114</v>
      </c>
      <c r="B52" s="66" t="s">
        <v>284</v>
      </c>
      <c r="C52" s="97">
        <v>0</v>
      </c>
      <c r="D52" s="97">
        <v>0</v>
      </c>
      <c r="E52" s="97">
        <v>0</v>
      </c>
      <c r="F52" s="470">
        <v>0</v>
      </c>
      <c r="G52" s="596">
        <v>0</v>
      </c>
      <c r="H52" s="503">
        <f>SUM(F52:G52)</f>
        <v>0</v>
      </c>
    </row>
    <row r="53" spans="1:8" s="2" customFormat="1" ht="12.75" customHeight="1">
      <c r="A53" s="141" t="s">
        <v>336</v>
      </c>
      <c r="B53" s="142" t="s">
        <v>109</v>
      </c>
      <c r="C53" s="100">
        <f>SUM('4.számú melléklet'!C73,'4.számú melléklet'!C77)</f>
        <v>3626367</v>
      </c>
      <c r="D53" s="100">
        <f>SUM('4.számú melléklet'!D73,'4.számú melléklet'!D77)</f>
        <v>3541199</v>
      </c>
      <c r="E53" s="100">
        <f>SUM('4.számú melléklet'!E73,'4.számú melléklet'!E77)</f>
        <v>3573355</v>
      </c>
      <c r="F53" s="100">
        <f>SUM('4.számú melléklet'!F73,'4.számú melléklet'!F77)</f>
        <v>3604372</v>
      </c>
      <c r="G53" s="100">
        <f>SUM('4.számú melléklet'!G73,'4.számú melléklet'!G77)</f>
        <v>10493</v>
      </c>
      <c r="H53" s="100">
        <f>SUM('4.számú melléklet'!H73,'4.számú melléklet'!H77)</f>
        <v>3614865</v>
      </c>
    </row>
    <row r="54" spans="1:8" ht="12.75">
      <c r="A54" s="70" t="s">
        <v>115</v>
      </c>
      <c r="B54" s="66" t="s">
        <v>338</v>
      </c>
      <c r="C54" s="97">
        <v>67296</v>
      </c>
      <c r="D54" s="97">
        <v>67296</v>
      </c>
      <c r="E54" s="97">
        <v>67296</v>
      </c>
      <c r="F54" s="97">
        <v>67296</v>
      </c>
      <c r="G54" s="596"/>
      <c r="H54" s="503">
        <f>SUM(F54:G54)</f>
        <v>67296</v>
      </c>
    </row>
    <row r="55" spans="1:8" ht="12.75">
      <c r="A55" s="70" t="s">
        <v>116</v>
      </c>
      <c r="B55" s="66" t="s">
        <v>113</v>
      </c>
      <c r="C55" s="97">
        <v>690488</v>
      </c>
      <c r="D55" s="97">
        <v>690488</v>
      </c>
      <c r="E55" s="97">
        <v>690488</v>
      </c>
      <c r="F55" s="97">
        <v>690488</v>
      </c>
      <c r="G55" s="596"/>
      <c r="H55" s="503">
        <f>SUM(F55:G55)</f>
        <v>690488</v>
      </c>
    </row>
    <row r="56" spans="1:8" ht="12.75">
      <c r="A56" s="70" t="s">
        <v>117</v>
      </c>
      <c r="B56" s="66" t="s">
        <v>281</v>
      </c>
      <c r="C56" s="97">
        <v>12093</v>
      </c>
      <c r="D56" s="97">
        <v>12093</v>
      </c>
      <c r="E56" s="97">
        <v>41826</v>
      </c>
      <c r="F56" s="97">
        <v>63229</v>
      </c>
      <c r="G56" s="596">
        <v>8580</v>
      </c>
      <c r="H56" s="503">
        <f>SUM(F56:G56)</f>
        <v>71809</v>
      </c>
    </row>
    <row r="57" spans="1:8" s="2" customFormat="1" ht="12.75" customHeight="1">
      <c r="A57" s="141" t="s">
        <v>292</v>
      </c>
      <c r="B57" s="142" t="s">
        <v>110</v>
      </c>
      <c r="C57" s="100">
        <f>SUM('3.számú melléklet'!D43+'4.számú melléklet'!C72)</f>
        <v>769877</v>
      </c>
      <c r="D57" s="100">
        <f>SUM('3.számú melléklet'!E43+'4.számú melléklet'!D72)</f>
        <v>769877</v>
      </c>
      <c r="E57" s="100">
        <f>SUM('3.számú melléklet'!F43+'4.számú melléklet'!E72)</f>
        <v>799610</v>
      </c>
      <c r="F57" s="100">
        <f>SUM('3.számú melléklet'!G43+'4.számú melléklet'!F72)</f>
        <v>821013</v>
      </c>
      <c r="G57" s="100">
        <f>SUM('3.számú melléklet'!H43+'4.számú melléklet'!G72)</f>
        <v>8580</v>
      </c>
      <c r="H57" s="100">
        <f>SUM('3.számú melléklet'!I43+'4.számú melléklet'!H72)</f>
        <v>829593</v>
      </c>
    </row>
    <row r="58" spans="1:8" s="2" customFormat="1" ht="12.75" customHeight="1">
      <c r="A58" s="141" t="s">
        <v>308</v>
      </c>
      <c r="B58" s="142" t="s">
        <v>462</v>
      </c>
      <c r="C58" s="100">
        <f>SUM('4.számú melléklet'!C75+'3.számú melléklet'!D44)</f>
        <v>1224635</v>
      </c>
      <c r="D58" s="100">
        <f>SUM('4.számú melléklet'!D75+'3.számú melléklet'!E44)</f>
        <v>1224635</v>
      </c>
      <c r="E58" s="100">
        <f>SUM('4.számú melléklet'!E75+'3.számú melléklet'!F44)</f>
        <v>1292229</v>
      </c>
      <c r="F58" s="100">
        <f>SUM('4.számú melléklet'!F75+'3.számú melléklet'!G44)</f>
        <v>1308844</v>
      </c>
      <c r="G58" s="100">
        <f>SUM('4.számú melléklet'!G75+'3.számú melléklet'!H44)</f>
        <v>153376</v>
      </c>
      <c r="H58" s="100">
        <f>SUM('4.számú melléklet'!H75+'3.számú melléklet'!I44)</f>
        <v>1462220</v>
      </c>
    </row>
    <row r="59" spans="1:8" s="2" customFormat="1" ht="13.5">
      <c r="A59" s="141" t="s">
        <v>118</v>
      </c>
      <c r="B59" s="142" t="s">
        <v>293</v>
      </c>
      <c r="C59" s="100">
        <f aca="true" t="shared" si="4" ref="C59:H59">SUM(C57:C58)</f>
        <v>1994512</v>
      </c>
      <c r="D59" s="100">
        <f t="shared" si="4"/>
        <v>1994512</v>
      </c>
      <c r="E59" s="100">
        <f t="shared" si="4"/>
        <v>2091839</v>
      </c>
      <c r="F59" s="100">
        <f t="shared" si="4"/>
        <v>2129857</v>
      </c>
      <c r="G59" s="100">
        <f t="shared" si="4"/>
        <v>161956</v>
      </c>
      <c r="H59" s="100">
        <f t="shared" si="4"/>
        <v>2291813</v>
      </c>
    </row>
    <row r="60" spans="1:8" s="456" customFormat="1" ht="25.5" customHeight="1">
      <c r="A60" s="144" t="s">
        <v>526</v>
      </c>
      <c r="B60" s="455" t="s">
        <v>295</v>
      </c>
      <c r="C60" s="459">
        <f>SUM('4.számú melléklet'!C79)</f>
        <v>16063</v>
      </c>
      <c r="D60" s="459">
        <f>SUM('4.számú melléklet'!D79)</f>
        <v>16063</v>
      </c>
      <c r="E60" s="459">
        <f>SUM('4.számú melléklet'!E79)</f>
        <v>16063</v>
      </c>
      <c r="F60" s="459">
        <f>SUM('4.számú melléklet'!F79)</f>
        <v>16063</v>
      </c>
      <c r="G60" s="459">
        <f>SUM('4.számú melléklet'!G79)</f>
        <v>0</v>
      </c>
      <c r="H60" s="459">
        <f>SUM('4.számú melléklet'!H79)</f>
        <v>16063</v>
      </c>
    </row>
    <row r="61" spans="1:8" s="456" customFormat="1" ht="13.5" customHeight="1">
      <c r="A61" s="144" t="s">
        <v>527</v>
      </c>
      <c r="B61" s="608" t="s">
        <v>596</v>
      </c>
      <c r="C61" s="610">
        <f>SUM('4.számú melléklet'!C80)</f>
        <v>0</v>
      </c>
      <c r="D61" s="610">
        <f>SUM('4.számú melléklet'!D80)</f>
        <v>0</v>
      </c>
      <c r="E61" s="610">
        <f>SUM('4.számú melléklet'!E80)</f>
        <v>0</v>
      </c>
      <c r="F61" s="610">
        <f>SUM('4.számú melléklet'!F80)</f>
        <v>498000</v>
      </c>
      <c r="G61" s="610">
        <f>SUM('4.számú melléklet'!G80)</f>
        <v>0</v>
      </c>
      <c r="H61" s="610">
        <f>SUM('4.számú melléklet'!H80)</f>
        <v>498000</v>
      </c>
    </row>
    <row r="62" spans="1:8" s="2" customFormat="1" ht="14.25" customHeight="1">
      <c r="A62" s="70" t="s">
        <v>83</v>
      </c>
      <c r="B62" s="66" t="s">
        <v>494</v>
      </c>
      <c r="C62" s="236">
        <f>SUM('4.számú melléklet'!C81)</f>
        <v>0</v>
      </c>
      <c r="D62" s="236">
        <f>SUM('4.számú melléklet'!D81)</f>
        <v>0</v>
      </c>
      <c r="E62" s="236">
        <f>SUM('4.számú melléklet'!E81)</f>
        <v>20824</v>
      </c>
      <c r="F62" s="236">
        <f>SUM('4.számú melléklet'!F81)</f>
        <v>20824</v>
      </c>
      <c r="G62" s="236">
        <f>SUM('4.számú melléklet'!G81)</f>
        <v>0</v>
      </c>
      <c r="H62" s="236">
        <f>SUM('4.számú melléklet'!H81)</f>
        <v>20824</v>
      </c>
    </row>
    <row r="63" spans="1:8" s="2" customFormat="1" ht="12.75">
      <c r="A63" s="70" t="s">
        <v>225</v>
      </c>
      <c r="B63" s="66" t="s">
        <v>495</v>
      </c>
      <c r="C63" s="236">
        <f>SUM('4.számú melléklet'!C82)</f>
        <v>130785</v>
      </c>
      <c r="D63" s="236">
        <f>SUM('4.számú melléklet'!D82)</f>
        <v>130785</v>
      </c>
      <c r="E63" s="236">
        <f>SUM('4.számú melléklet'!E82)</f>
        <v>130785</v>
      </c>
      <c r="F63" s="236">
        <f>SUM('4.számú melléklet'!F82)</f>
        <v>130785</v>
      </c>
      <c r="G63" s="236">
        <f>SUM('4.számú melléklet'!G82)</f>
        <v>0</v>
      </c>
      <c r="H63" s="236">
        <f>SUM('4.számú melléklet'!H82)</f>
        <v>130785</v>
      </c>
    </row>
    <row r="64" spans="1:8" s="2" customFormat="1" ht="12.75">
      <c r="A64" s="70" t="s">
        <v>285</v>
      </c>
      <c r="B64" s="66" t="s">
        <v>412</v>
      </c>
      <c r="C64" s="236">
        <f>SUM('4.számú melléklet'!C83)</f>
        <v>0</v>
      </c>
      <c r="D64" s="236">
        <f>SUM('4.számú melléklet'!D83)</f>
        <v>0</v>
      </c>
      <c r="E64" s="236">
        <f>SUM('4.számú melléklet'!E83)</f>
        <v>0</v>
      </c>
      <c r="F64" s="236">
        <f>SUM('4.számú melléklet'!F83)</f>
        <v>0</v>
      </c>
      <c r="G64" s="236">
        <f>SUM('4.számú melléklet'!G83)</f>
        <v>0</v>
      </c>
      <c r="H64" s="236">
        <f>SUM('4.számú melléklet'!H83)</f>
        <v>0</v>
      </c>
    </row>
    <row r="65" spans="1:8" s="2" customFormat="1" ht="13.5">
      <c r="A65" s="141" t="s">
        <v>227</v>
      </c>
      <c r="B65" s="142" t="s">
        <v>111</v>
      </c>
      <c r="C65" s="396">
        <f>SUM(C62:C63)</f>
        <v>130785</v>
      </c>
      <c r="D65" s="396">
        <f>SUM(D62:D64)</f>
        <v>130785</v>
      </c>
      <c r="E65" s="396">
        <f>SUM(E62:E64)</f>
        <v>151609</v>
      </c>
      <c r="F65" s="396">
        <f>SUM(F62:F64)</f>
        <v>151609</v>
      </c>
      <c r="G65" s="396">
        <f>SUM(G62:G64)</f>
        <v>0</v>
      </c>
      <c r="H65" s="396">
        <f>SUM(H62:H64)</f>
        <v>151609</v>
      </c>
    </row>
    <row r="66" spans="1:8" s="2" customFormat="1" ht="13.5" customHeight="1">
      <c r="A66" s="86" t="s">
        <v>286</v>
      </c>
      <c r="B66" s="66" t="s">
        <v>463</v>
      </c>
      <c r="C66" s="97">
        <v>0</v>
      </c>
      <c r="D66" s="97">
        <v>0</v>
      </c>
      <c r="E66" s="97">
        <v>1593215</v>
      </c>
      <c r="F66" s="481">
        <v>1616740</v>
      </c>
      <c r="G66" s="596">
        <v>0</v>
      </c>
      <c r="H66" s="594">
        <f>SUM(F66:G66)</f>
        <v>1616740</v>
      </c>
    </row>
    <row r="67" spans="1:8" s="2" customFormat="1" ht="13.5" customHeight="1">
      <c r="A67" s="86" t="s">
        <v>18</v>
      </c>
      <c r="B67" s="66" t="s">
        <v>464</v>
      </c>
      <c r="C67" s="97">
        <v>0</v>
      </c>
      <c r="D67" s="97">
        <v>0</v>
      </c>
      <c r="E67" s="97">
        <v>383</v>
      </c>
      <c r="F67" s="481">
        <v>383</v>
      </c>
      <c r="G67" s="596">
        <v>0</v>
      </c>
      <c r="H67" s="503">
        <f>SUM(F67:G67)</f>
        <v>383</v>
      </c>
    </row>
    <row r="68" spans="1:8" s="456" customFormat="1" ht="13.5" customHeight="1">
      <c r="A68" s="144" t="s">
        <v>20</v>
      </c>
      <c r="B68" s="455" t="s">
        <v>112</v>
      </c>
      <c r="C68" s="459">
        <f>SUM('4.számú melléklet'!C87+'3.számú melléklet'!D46)</f>
        <v>0</v>
      </c>
      <c r="D68" s="459">
        <f>SUM('4.számú melléklet'!D87+'3.számú melléklet'!E46)</f>
        <v>0</v>
      </c>
      <c r="E68" s="459">
        <f>SUM('4.számú melléklet'!E87+'3.számú melléklet'!F46)</f>
        <v>1593598</v>
      </c>
      <c r="F68" s="459">
        <f>SUM('4.számú melléklet'!F87+'3.számú melléklet'!G46)</f>
        <v>1617123</v>
      </c>
      <c r="G68" s="459">
        <f>SUM('4.számú melléklet'!G87+'3.számú melléklet'!H46)</f>
        <v>0</v>
      </c>
      <c r="H68" s="459">
        <f>SUM('4.számú melléklet'!H87+'3.számú melléklet'!I46)</f>
        <v>1617123</v>
      </c>
    </row>
    <row r="69" spans="1:8" s="2" customFormat="1" ht="15.75" customHeight="1">
      <c r="A69" s="144"/>
      <c r="B69" s="142" t="s">
        <v>600</v>
      </c>
      <c r="C69" s="396">
        <f aca="true" t="shared" si="5" ref="C69:H69">SUM(C17,C32,C42,C53,C59,C60,C61,C65,C68)</f>
        <v>14666076</v>
      </c>
      <c r="D69" s="396">
        <f t="shared" si="5"/>
        <v>14666222</v>
      </c>
      <c r="E69" s="396">
        <f t="shared" si="5"/>
        <v>16413795</v>
      </c>
      <c r="F69" s="396">
        <f t="shared" si="5"/>
        <v>16188625</v>
      </c>
      <c r="G69" s="396">
        <f t="shared" si="5"/>
        <v>288013</v>
      </c>
      <c r="H69" s="396">
        <f t="shared" si="5"/>
        <v>16476638</v>
      </c>
    </row>
    <row r="70" spans="1:8" s="462" customFormat="1" ht="15" customHeight="1">
      <c r="A70" s="86" t="s">
        <v>19</v>
      </c>
      <c r="B70" s="460" t="s">
        <v>25</v>
      </c>
      <c r="C70" s="461">
        <f>SUM('4.számú melléklet'!C89)</f>
        <v>2792017</v>
      </c>
      <c r="D70" s="461">
        <f>SUM('4.számú melléklet'!D89)</f>
        <v>2792017</v>
      </c>
      <c r="E70" s="461">
        <f>SUM('4.számú melléklet'!E89)</f>
        <v>2677094</v>
      </c>
      <c r="F70" s="461">
        <f>SUM('4.számú melléklet'!F89)</f>
        <v>2609278</v>
      </c>
      <c r="G70" s="461">
        <f>SUM('4.számú melléklet'!G89)</f>
        <v>-13780</v>
      </c>
      <c r="H70" s="461">
        <f>SUM('4.számú melléklet'!H89)</f>
        <v>2595498</v>
      </c>
    </row>
    <row r="71" spans="1:8" s="2" customFormat="1" ht="15" customHeight="1">
      <c r="A71" s="144"/>
      <c r="B71" s="142" t="s">
        <v>96</v>
      </c>
      <c r="C71" s="396">
        <f>SUM('4.számú melléklet'!C90)</f>
        <v>2792017</v>
      </c>
      <c r="D71" s="396">
        <f>SUM('4.számú melléklet'!D90)</f>
        <v>2792017</v>
      </c>
      <c r="E71" s="396">
        <f>SUM('4.számú melléklet'!E90)</f>
        <v>2677094</v>
      </c>
      <c r="F71" s="396">
        <f>SUM('4.számú melléklet'!F90)</f>
        <v>2609278</v>
      </c>
      <c r="G71" s="396">
        <f>SUM('4.számú melléklet'!G90)</f>
        <v>-13780</v>
      </c>
      <c r="H71" s="396">
        <f>SUM('4.számú melléklet'!H90)</f>
        <v>2595498</v>
      </c>
    </row>
    <row r="72" spans="1:8" s="456" customFormat="1" ht="25.5" customHeight="1">
      <c r="A72" s="144" t="s">
        <v>21</v>
      </c>
      <c r="B72" s="455" t="s">
        <v>493</v>
      </c>
      <c r="C72" s="41">
        <f>SUM('3.számú melléklet'!D48)</f>
        <v>7380567</v>
      </c>
      <c r="D72" s="41">
        <f>SUM('3.számú melléklet'!E48)</f>
        <v>7386956</v>
      </c>
      <c r="E72" s="41">
        <f>SUM('3.számú melléklet'!F48)</f>
        <v>7591429</v>
      </c>
      <c r="F72" s="41">
        <f>SUM('3.számú melléklet'!G48)</f>
        <v>7703229</v>
      </c>
      <c r="G72" s="41">
        <f>SUM('3.számú melléklet'!H48)</f>
        <v>52070</v>
      </c>
      <c r="H72" s="41">
        <f>SUM('3.számú melléklet'!I48)</f>
        <v>7755299</v>
      </c>
    </row>
    <row r="73" spans="1:8" s="456" customFormat="1" ht="27.75" customHeight="1">
      <c r="A73" s="144" t="s">
        <v>599</v>
      </c>
      <c r="B73" s="455" t="s">
        <v>216</v>
      </c>
      <c r="C73" s="41">
        <f>SUM('3.számú melléklet'!D48)*-1</f>
        <v>-7380567</v>
      </c>
      <c r="D73" s="41">
        <f>SUM('3.számú melléklet'!E48)*-1</f>
        <v>-7386956</v>
      </c>
      <c r="E73" s="41">
        <f>SUM('3.számú melléklet'!F48)*-1</f>
        <v>-7591429</v>
      </c>
      <c r="F73" s="41">
        <f>SUM('3.számú melléklet'!G48)*-1</f>
        <v>-7703229</v>
      </c>
      <c r="G73" s="41">
        <f>SUM('3.számú melléklet'!H48)*-1</f>
        <v>-52070</v>
      </c>
      <c r="H73" s="41">
        <f>SUM('3.számú melléklet'!I48)*-1</f>
        <v>-7755299</v>
      </c>
    </row>
    <row r="74" spans="1:8" s="1" customFormat="1" ht="15" customHeight="1">
      <c r="A74" s="73"/>
      <c r="B74" s="67" t="s">
        <v>511</v>
      </c>
      <c r="C74" s="98">
        <f aca="true" t="shared" si="6" ref="C74:H74">SUM(C69,C71,C72:C73)</f>
        <v>17458093</v>
      </c>
      <c r="D74" s="98">
        <f t="shared" si="6"/>
        <v>17458239</v>
      </c>
      <c r="E74" s="98">
        <f t="shared" si="6"/>
        <v>19090889</v>
      </c>
      <c r="F74" s="98">
        <f t="shared" si="6"/>
        <v>18797903</v>
      </c>
      <c r="G74" s="98">
        <f t="shared" si="6"/>
        <v>274233</v>
      </c>
      <c r="H74" s="98">
        <f t="shared" si="6"/>
        <v>19072136</v>
      </c>
    </row>
    <row r="75" spans="1:8" s="395" customFormat="1" ht="12.75" customHeight="1">
      <c r="A75" s="70" t="s">
        <v>478</v>
      </c>
      <c r="B75" s="332" t="s">
        <v>12</v>
      </c>
      <c r="C75" s="335">
        <v>0</v>
      </c>
      <c r="D75" s="335">
        <v>0</v>
      </c>
      <c r="E75" s="335">
        <v>0</v>
      </c>
      <c r="F75" s="335">
        <v>0</v>
      </c>
      <c r="G75" s="765">
        <f>SUM(E75:F75)</f>
        <v>0</v>
      </c>
      <c r="H75" s="766">
        <v>0</v>
      </c>
    </row>
    <row r="76" spans="1:8" s="1" customFormat="1" ht="13.5" customHeight="1">
      <c r="A76" s="73"/>
      <c r="B76" s="67" t="s">
        <v>512</v>
      </c>
      <c r="C76" s="98">
        <f aca="true" t="shared" si="7" ref="C76:H76">SUM(C74:C75)</f>
        <v>17458093</v>
      </c>
      <c r="D76" s="98">
        <f t="shared" si="7"/>
        <v>17458239</v>
      </c>
      <c r="E76" s="98">
        <f t="shared" si="7"/>
        <v>19090889</v>
      </c>
      <c r="F76" s="98">
        <f t="shared" si="7"/>
        <v>18797903</v>
      </c>
      <c r="G76" s="98">
        <f t="shared" si="7"/>
        <v>274233</v>
      </c>
      <c r="H76" s="98">
        <f t="shared" si="7"/>
        <v>19072136</v>
      </c>
    </row>
  </sheetData>
  <mergeCells count="2">
    <mergeCell ref="A3:H3"/>
    <mergeCell ref="A4:H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&amp;C&amp;P&amp;R&amp;"Times New Roman CE,Normál"1.számú melléklet
</oddHeader>
    <oddFooter>&amp;L&amp;"Times New Roman CE,Normál"&amp;8&amp;F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/>
  <dimension ref="A3:I49"/>
  <sheetViews>
    <sheetView workbookViewId="0" topLeftCell="A1">
      <selection activeCell="I10" sqref="I10"/>
    </sheetView>
  </sheetViews>
  <sheetFormatPr defaultColWidth="9.140625" defaultRowHeight="12.75"/>
  <cols>
    <col min="1" max="1" width="4.00390625" style="23" customWidth="1"/>
    <col min="2" max="2" width="2.28125" style="25" customWidth="1"/>
    <col min="3" max="3" width="32.28125" style="25" customWidth="1"/>
    <col min="4" max="4" width="9.28125" style="24" customWidth="1"/>
    <col min="5" max="5" width="12.7109375" style="24" customWidth="1"/>
    <col min="6" max="6" width="11.7109375" style="24" customWidth="1"/>
    <col min="7" max="7" width="10.421875" style="168" customWidth="1"/>
    <col min="8" max="8" width="8.140625" style="6" customWidth="1"/>
    <col min="9" max="9" width="10.140625" style="6" customWidth="1"/>
    <col min="10" max="16384" width="8.8515625" style="6" customWidth="1"/>
  </cols>
  <sheetData>
    <row r="3" spans="6:7" s="45" customFormat="1" ht="12.75">
      <c r="F3" s="164"/>
      <c r="G3" s="166"/>
    </row>
    <row r="4" spans="1:9" ht="19.5" customHeight="1">
      <c r="A4" s="793" t="s">
        <v>77</v>
      </c>
      <c r="B4" s="793"/>
      <c r="C4" s="793"/>
      <c r="D4" s="793"/>
      <c r="E4" s="793"/>
      <c r="F4" s="793"/>
      <c r="G4" s="793"/>
      <c r="H4" s="793"/>
      <c r="I4" s="793"/>
    </row>
    <row r="5" spans="1:9" ht="19.5" customHeight="1">
      <c r="A5" s="793" t="s">
        <v>173</v>
      </c>
      <c r="B5" s="793"/>
      <c r="C5" s="793"/>
      <c r="D5" s="793"/>
      <c r="E5" s="793"/>
      <c r="F5" s="793"/>
      <c r="G5" s="793"/>
      <c r="H5" s="793"/>
      <c r="I5" s="793"/>
    </row>
    <row r="6" spans="1:9" ht="19.5" customHeight="1">
      <c r="A6" s="794" t="s">
        <v>479</v>
      </c>
      <c r="B6" s="794"/>
      <c r="C6" s="794"/>
      <c r="D6" s="794"/>
      <c r="E6" s="794"/>
      <c r="F6" s="794"/>
      <c r="G6" s="794"/>
      <c r="H6" s="794"/>
      <c r="I6" s="794"/>
    </row>
    <row r="7" spans="1:9" ht="19.5" customHeight="1">
      <c r="A7" s="795" t="s">
        <v>298</v>
      </c>
      <c r="B7" s="795"/>
      <c r="C7" s="795"/>
      <c r="D7" s="795"/>
      <c r="E7" s="795"/>
      <c r="F7" s="795"/>
      <c r="G7" s="795"/>
      <c r="H7" s="795"/>
      <c r="I7" s="795"/>
    </row>
    <row r="8" spans="1:7" ht="18.75">
      <c r="A8" s="46"/>
      <c r="B8" s="4"/>
      <c r="C8" s="3"/>
      <c r="D8" s="5"/>
      <c r="E8" s="5"/>
      <c r="F8" s="5"/>
      <c r="G8" s="167"/>
    </row>
    <row r="9" spans="2:9" ht="15.75" customHeight="1">
      <c r="B9" s="7"/>
      <c r="C9" s="7"/>
      <c r="D9" s="8"/>
      <c r="E9" s="8"/>
      <c r="F9" s="8"/>
      <c r="G9" s="170"/>
      <c r="H9" s="491"/>
      <c r="I9" s="515" t="s">
        <v>241</v>
      </c>
    </row>
    <row r="10" spans="1:9" s="402" customFormat="1" ht="39.75" customHeight="1">
      <c r="A10" s="399" t="s">
        <v>573</v>
      </c>
      <c r="B10" s="400"/>
      <c r="C10" s="401" t="s">
        <v>242</v>
      </c>
      <c r="D10" s="534" t="s">
        <v>105</v>
      </c>
      <c r="E10" s="534" t="s">
        <v>609</v>
      </c>
      <c r="F10" s="559" t="s">
        <v>592</v>
      </c>
      <c r="G10" s="569" t="s">
        <v>608</v>
      </c>
      <c r="H10" s="549" t="s">
        <v>170</v>
      </c>
      <c r="I10" s="569" t="s">
        <v>664</v>
      </c>
    </row>
    <row r="11" spans="1:9" s="11" customFormat="1" ht="12" customHeight="1">
      <c r="A11" s="237" t="s">
        <v>497</v>
      </c>
      <c r="B11" s="9"/>
      <c r="C11" s="82" t="s">
        <v>498</v>
      </c>
      <c r="D11" s="10" t="s">
        <v>499</v>
      </c>
      <c r="E11" s="10" t="s">
        <v>196</v>
      </c>
      <c r="F11" s="10" t="s">
        <v>197</v>
      </c>
      <c r="G11" s="511" t="s">
        <v>198</v>
      </c>
      <c r="H11" s="565" t="s">
        <v>199</v>
      </c>
      <c r="I11" s="581" t="s">
        <v>200</v>
      </c>
    </row>
    <row r="12" spans="1:9" s="12" customFormat="1" ht="12" customHeight="1">
      <c r="A12" s="238"/>
      <c r="B12" s="47" t="s">
        <v>206</v>
      </c>
      <c r="C12" s="48"/>
      <c r="D12" s="90">
        <v>82</v>
      </c>
      <c r="E12" s="90">
        <v>82</v>
      </c>
      <c r="F12" s="90">
        <v>82</v>
      </c>
      <c r="G12" s="514">
        <v>82</v>
      </c>
      <c r="H12" s="573"/>
      <c r="I12" s="573">
        <f>SUM(G12:H12)</f>
        <v>82</v>
      </c>
    </row>
    <row r="13" spans="1:9" s="60" customFormat="1" ht="12" customHeight="1">
      <c r="A13" s="205"/>
      <c r="B13" s="84" t="s">
        <v>182</v>
      </c>
      <c r="C13" s="58"/>
      <c r="D13" s="59"/>
      <c r="E13" s="59"/>
      <c r="F13" s="59"/>
      <c r="G13" s="513"/>
      <c r="H13" s="62"/>
      <c r="I13" s="62"/>
    </row>
    <row r="14" spans="1:9" s="15" customFormat="1" ht="12" customHeight="1">
      <c r="A14" s="239" t="s">
        <v>497</v>
      </c>
      <c r="B14" s="13" t="s">
        <v>382</v>
      </c>
      <c r="C14" s="14"/>
      <c r="D14" s="50">
        <v>188949</v>
      </c>
      <c r="E14" s="50">
        <v>188949</v>
      </c>
      <c r="F14" s="50">
        <v>191204</v>
      </c>
      <c r="G14" s="513">
        <v>191604</v>
      </c>
      <c r="H14" s="574">
        <v>1701</v>
      </c>
      <c r="I14" s="574">
        <f>SUM(G14:H14)</f>
        <v>193305</v>
      </c>
    </row>
    <row r="15" spans="1:9" s="15" customFormat="1" ht="12" customHeight="1">
      <c r="A15" s="239" t="s">
        <v>498</v>
      </c>
      <c r="B15" s="16" t="s">
        <v>383</v>
      </c>
      <c r="C15" s="17"/>
      <c r="D15" s="50">
        <f>SUM(D16:D19)</f>
        <v>62342</v>
      </c>
      <c r="E15" s="50">
        <f>SUM(E16:E19)</f>
        <v>62342</v>
      </c>
      <c r="F15" s="50">
        <f>SUM(F16:F19)</f>
        <v>62589</v>
      </c>
      <c r="G15" s="50">
        <f>SUM(G16:G19)</f>
        <v>62717</v>
      </c>
      <c r="H15" s="50">
        <f>SUM(H16:H19)</f>
        <v>544</v>
      </c>
      <c r="I15" s="574">
        <f aca="true" t="shared" si="0" ref="I15:I49">SUM(G15:H15)</f>
        <v>63261</v>
      </c>
    </row>
    <row r="16" spans="1:9" s="15" customFormat="1" ht="12" customHeight="1">
      <c r="A16" s="239"/>
      <c r="B16" s="18"/>
      <c r="C16" s="19" t="s">
        <v>540</v>
      </c>
      <c r="D16" s="50">
        <v>53215</v>
      </c>
      <c r="E16" s="50">
        <v>53215</v>
      </c>
      <c r="F16" s="50">
        <v>53440</v>
      </c>
      <c r="G16" s="513">
        <v>53556</v>
      </c>
      <c r="H16" s="574">
        <v>493</v>
      </c>
      <c r="I16" s="574">
        <f t="shared" si="0"/>
        <v>54049</v>
      </c>
    </row>
    <row r="17" spans="1:9" s="15" customFormat="1" ht="12" customHeight="1">
      <c r="A17" s="239"/>
      <c r="B17" s="18"/>
      <c r="C17" s="19" t="s">
        <v>531</v>
      </c>
      <c r="D17" s="50">
        <v>5505</v>
      </c>
      <c r="E17" s="50">
        <v>5505</v>
      </c>
      <c r="F17" s="50">
        <v>5527</v>
      </c>
      <c r="G17" s="513">
        <v>5539</v>
      </c>
      <c r="H17" s="574">
        <v>51</v>
      </c>
      <c r="I17" s="574">
        <f t="shared" si="0"/>
        <v>5590</v>
      </c>
    </row>
    <row r="18" spans="1:9" s="15" customFormat="1" ht="12" customHeight="1">
      <c r="A18" s="239"/>
      <c r="B18" s="18"/>
      <c r="C18" s="19" t="s">
        <v>532</v>
      </c>
      <c r="D18" s="50">
        <v>3272</v>
      </c>
      <c r="E18" s="50">
        <v>3272</v>
      </c>
      <c r="F18" s="50">
        <v>3272</v>
      </c>
      <c r="G18" s="513">
        <v>3272</v>
      </c>
      <c r="H18" s="574">
        <v>0</v>
      </c>
      <c r="I18" s="574">
        <f t="shared" si="0"/>
        <v>3272</v>
      </c>
    </row>
    <row r="19" spans="1:9" s="15" customFormat="1" ht="12" customHeight="1">
      <c r="A19" s="239"/>
      <c r="B19" s="18"/>
      <c r="C19" s="19" t="s">
        <v>384</v>
      </c>
      <c r="D19" s="50">
        <v>350</v>
      </c>
      <c r="E19" s="50">
        <v>350</v>
      </c>
      <c r="F19" s="50">
        <v>350</v>
      </c>
      <c r="G19" s="513">
        <v>350</v>
      </c>
      <c r="H19" s="574">
        <v>0</v>
      </c>
      <c r="I19" s="574">
        <f t="shared" si="0"/>
        <v>350</v>
      </c>
    </row>
    <row r="20" spans="1:9" s="15" customFormat="1" ht="12" customHeight="1">
      <c r="A20" s="239" t="s">
        <v>499</v>
      </c>
      <c r="B20" s="13" t="s">
        <v>385</v>
      </c>
      <c r="C20" s="20"/>
      <c r="D20" s="50">
        <v>75265</v>
      </c>
      <c r="E20" s="50">
        <v>75265</v>
      </c>
      <c r="F20" s="50">
        <v>88797</v>
      </c>
      <c r="G20" s="513">
        <v>94380</v>
      </c>
      <c r="H20" s="574">
        <v>1753</v>
      </c>
      <c r="I20" s="574">
        <f t="shared" si="0"/>
        <v>96133</v>
      </c>
    </row>
    <row r="21" spans="1:9" s="15" customFormat="1" ht="12" customHeight="1">
      <c r="A21" s="239" t="s">
        <v>196</v>
      </c>
      <c r="B21" s="21" t="s">
        <v>386</v>
      </c>
      <c r="C21" s="22"/>
      <c r="D21" s="50">
        <f>SUM(D22:D23)</f>
        <v>0</v>
      </c>
      <c r="E21" s="50">
        <f>SUM(E22:E23)</f>
        <v>0</v>
      </c>
      <c r="F21" s="50">
        <f>SUM(F22:F23)</f>
        <v>0</v>
      </c>
      <c r="G21" s="50">
        <f>SUM(G22:G23)</f>
        <v>0</v>
      </c>
      <c r="H21" s="50">
        <f>SUM(H22:H23)</f>
        <v>0</v>
      </c>
      <c r="I21" s="574">
        <f t="shared" si="0"/>
        <v>0</v>
      </c>
    </row>
    <row r="22" spans="1:9" s="15" customFormat="1" ht="12" customHeight="1">
      <c r="A22" s="239"/>
      <c r="B22" s="21"/>
      <c r="C22" s="22" t="s">
        <v>380</v>
      </c>
      <c r="D22" s="50">
        <v>0</v>
      </c>
      <c r="E22" s="50">
        <v>0</v>
      </c>
      <c r="F22" s="50">
        <v>0</v>
      </c>
      <c r="G22" s="513">
        <f>SUM(E22:F22)</f>
        <v>0</v>
      </c>
      <c r="H22" s="574">
        <v>0</v>
      </c>
      <c r="I22" s="574">
        <f t="shared" si="0"/>
        <v>0</v>
      </c>
    </row>
    <row r="23" spans="1:9" s="15" customFormat="1" ht="12" customHeight="1">
      <c r="A23" s="239"/>
      <c r="B23" s="21"/>
      <c r="C23" s="22" t="s">
        <v>221</v>
      </c>
      <c r="D23" s="50">
        <v>0</v>
      </c>
      <c r="E23" s="50">
        <v>0</v>
      </c>
      <c r="F23" s="50">
        <v>0</v>
      </c>
      <c r="G23" s="513">
        <v>0</v>
      </c>
      <c r="H23" s="574">
        <v>0</v>
      </c>
      <c r="I23" s="574">
        <f t="shared" si="0"/>
        <v>0</v>
      </c>
    </row>
    <row r="24" spans="1:9" s="15" customFormat="1" ht="12" customHeight="1" hidden="1">
      <c r="A24" s="239"/>
      <c r="B24" s="13"/>
      <c r="C24" s="14"/>
      <c r="D24" s="50"/>
      <c r="E24" s="50"/>
      <c r="F24" s="50"/>
      <c r="G24" s="513">
        <f>SUM(E24:F24)</f>
        <v>0</v>
      </c>
      <c r="H24" s="574">
        <f>SUM(F24:G24)</f>
        <v>0</v>
      </c>
      <c r="I24" s="574">
        <f t="shared" si="0"/>
        <v>0</v>
      </c>
    </row>
    <row r="25" spans="1:9" s="15" customFormat="1" ht="12" customHeight="1">
      <c r="A25" s="239" t="s">
        <v>197</v>
      </c>
      <c r="B25" s="13" t="s">
        <v>387</v>
      </c>
      <c r="C25" s="20"/>
      <c r="D25" s="50">
        <v>0</v>
      </c>
      <c r="E25" s="50">
        <v>0</v>
      </c>
      <c r="F25" s="50">
        <v>0</v>
      </c>
      <c r="G25" s="513">
        <v>0</v>
      </c>
      <c r="H25" s="574">
        <v>0</v>
      </c>
      <c r="I25" s="574">
        <f t="shared" si="0"/>
        <v>0</v>
      </c>
    </row>
    <row r="26" spans="1:9" s="176" customFormat="1" ht="13.5">
      <c r="A26" s="205" t="s">
        <v>308</v>
      </c>
      <c r="B26" s="57" t="s">
        <v>541</v>
      </c>
      <c r="C26" s="61"/>
      <c r="D26" s="175">
        <f>SUM(D14,D15,D20,D21,D25)</f>
        <v>326556</v>
      </c>
      <c r="E26" s="175">
        <f>SUM(E14,E15,E20,E21,E25)</f>
        <v>326556</v>
      </c>
      <c r="F26" s="175">
        <f>SUM(F14,F15,F20,F21,F25)</f>
        <v>342590</v>
      </c>
      <c r="G26" s="175">
        <f>SUM(G14,G15,G20,G21,G25)</f>
        <v>348701</v>
      </c>
      <c r="H26" s="175">
        <f>SUM(H14,H15,H20,H21,H25)</f>
        <v>3998</v>
      </c>
      <c r="I26" s="616">
        <f t="shared" si="0"/>
        <v>352699</v>
      </c>
    </row>
    <row r="27" spans="1:9" s="15" customFormat="1" ht="12" customHeight="1">
      <c r="A27" s="239" t="s">
        <v>198</v>
      </c>
      <c r="B27" s="13" t="s">
        <v>388</v>
      </c>
      <c r="C27" s="14"/>
      <c r="D27" s="50">
        <v>0</v>
      </c>
      <c r="E27" s="50">
        <v>0</v>
      </c>
      <c r="F27" s="50">
        <v>47625</v>
      </c>
      <c r="G27" s="513">
        <v>47625</v>
      </c>
      <c r="H27" s="574">
        <v>0</v>
      </c>
      <c r="I27" s="574">
        <f t="shared" si="0"/>
        <v>47625</v>
      </c>
    </row>
    <row r="28" spans="1:9" s="15" customFormat="1" ht="12" customHeight="1">
      <c r="A28" s="239" t="s">
        <v>199</v>
      </c>
      <c r="B28" s="13" t="s">
        <v>389</v>
      </c>
      <c r="C28" s="20"/>
      <c r="D28" s="50">
        <v>0</v>
      </c>
      <c r="E28" s="50">
        <v>0</v>
      </c>
      <c r="F28" s="50">
        <v>3663</v>
      </c>
      <c r="G28" s="513">
        <v>3663</v>
      </c>
      <c r="H28" s="574">
        <v>-477</v>
      </c>
      <c r="I28" s="574">
        <f t="shared" si="0"/>
        <v>3186</v>
      </c>
    </row>
    <row r="29" spans="1:9" s="15" customFormat="1" ht="12" customHeight="1">
      <c r="A29" s="239" t="s">
        <v>200</v>
      </c>
      <c r="B29" s="13" t="s">
        <v>390</v>
      </c>
      <c r="D29" s="50">
        <f>SUM(D31:D32)</f>
        <v>0</v>
      </c>
      <c r="E29" s="50">
        <f>SUM(E31:E32)</f>
        <v>0</v>
      </c>
      <c r="F29" s="50">
        <f>SUM(F31:F32)</f>
        <v>0</v>
      </c>
      <c r="G29" s="50">
        <f>SUM(G31:G32)</f>
        <v>0</v>
      </c>
      <c r="H29" s="50">
        <v>0</v>
      </c>
      <c r="I29" s="574">
        <f t="shared" si="0"/>
        <v>0</v>
      </c>
    </row>
    <row r="30" spans="1:9" s="15" customFormat="1" ht="12" customHeight="1" hidden="1">
      <c r="A30" s="239"/>
      <c r="B30" s="13"/>
      <c r="C30" s="14"/>
      <c r="D30" s="52"/>
      <c r="E30" s="52"/>
      <c r="F30" s="52"/>
      <c r="G30" s="513">
        <f>SUM(E30:F30)</f>
        <v>0</v>
      </c>
      <c r="H30" s="574"/>
      <c r="I30" s="574">
        <f t="shared" si="0"/>
        <v>0</v>
      </c>
    </row>
    <row r="31" spans="1:9" s="88" customFormat="1" ht="12" customHeight="1">
      <c r="A31" s="196"/>
      <c r="B31" s="87"/>
      <c r="C31" s="64" t="s">
        <v>380</v>
      </c>
      <c r="D31" s="50">
        <v>0</v>
      </c>
      <c r="E31" s="50">
        <v>0</v>
      </c>
      <c r="F31" s="50">
        <v>0</v>
      </c>
      <c r="G31" s="513">
        <f>SUM(E31:F31)</f>
        <v>0</v>
      </c>
      <c r="H31" s="574">
        <v>0</v>
      </c>
      <c r="I31" s="574">
        <f t="shared" si="0"/>
        <v>0</v>
      </c>
    </row>
    <row r="32" spans="1:9" s="88" customFormat="1" ht="12" customHeight="1">
      <c r="A32" s="196"/>
      <c r="B32" s="87"/>
      <c r="C32" s="64" t="s">
        <v>221</v>
      </c>
      <c r="D32" s="50">
        <v>0</v>
      </c>
      <c r="E32" s="50">
        <v>0</v>
      </c>
      <c r="F32" s="50">
        <v>0</v>
      </c>
      <c r="G32" s="513">
        <f>SUM(E32:F32)</f>
        <v>0</v>
      </c>
      <c r="H32" s="574">
        <v>0</v>
      </c>
      <c r="I32" s="574">
        <f t="shared" si="0"/>
        <v>0</v>
      </c>
    </row>
    <row r="33" spans="1:9" s="60" customFormat="1" ht="12" customHeight="1">
      <c r="A33" s="205" t="s">
        <v>319</v>
      </c>
      <c r="B33" s="57" t="s">
        <v>542</v>
      </c>
      <c r="C33" s="61"/>
      <c r="D33" s="59">
        <f>SUM(D27,D28,D29)</f>
        <v>0</v>
      </c>
      <c r="E33" s="59">
        <f>SUM(E27,E28,E29)</f>
        <v>0</v>
      </c>
      <c r="F33" s="59">
        <f>SUM(F27,F28,F29)</f>
        <v>51288</v>
      </c>
      <c r="G33" s="59">
        <f>SUM(G27,G28,G29)</f>
        <v>51288</v>
      </c>
      <c r="H33" s="59">
        <f>SUM(H27,H28,H29)</f>
        <v>-477</v>
      </c>
      <c r="I33" s="616">
        <f t="shared" si="0"/>
        <v>50811</v>
      </c>
    </row>
    <row r="34" spans="1:9" s="625" customFormat="1" ht="12" customHeight="1">
      <c r="A34" s="620"/>
      <c r="B34" s="621" t="s">
        <v>379</v>
      </c>
      <c r="C34" s="622"/>
      <c r="D34" s="623">
        <f>SUM(D26,D27:D29)</f>
        <v>326556</v>
      </c>
      <c r="E34" s="623">
        <f>SUM(E26,E27:E29)</f>
        <v>326556</v>
      </c>
      <c r="F34" s="623">
        <f>SUM(F26,F27:F29)</f>
        <v>393878</v>
      </c>
      <c r="G34" s="623">
        <f>SUM(G26,G27:G29)</f>
        <v>399989</v>
      </c>
      <c r="H34" s="623">
        <f>SUM(H26,H27:H29)</f>
        <v>3521</v>
      </c>
      <c r="I34" s="624">
        <f t="shared" si="0"/>
        <v>403510</v>
      </c>
    </row>
    <row r="35" spans="1:9" s="60" customFormat="1" ht="12" customHeight="1">
      <c r="A35" s="205"/>
      <c r="B35" s="83" t="s">
        <v>543</v>
      </c>
      <c r="C35" s="62"/>
      <c r="D35" s="50"/>
      <c r="E35" s="50"/>
      <c r="F35" s="50"/>
      <c r="G35" s="513"/>
      <c r="H35" s="574"/>
      <c r="I35" s="574"/>
    </row>
    <row r="36" spans="1:9" s="60" customFormat="1" ht="12" customHeight="1">
      <c r="A36" s="196" t="s">
        <v>497</v>
      </c>
      <c r="B36" s="64" t="s">
        <v>391</v>
      </c>
      <c r="C36" s="63"/>
      <c r="D36" s="50">
        <v>17861</v>
      </c>
      <c r="E36" s="50">
        <v>17861</v>
      </c>
      <c r="F36" s="50">
        <v>17861</v>
      </c>
      <c r="G36" s="513">
        <v>17861</v>
      </c>
      <c r="H36" s="574">
        <v>209</v>
      </c>
      <c r="I36" s="574">
        <f t="shared" si="0"/>
        <v>18070</v>
      </c>
    </row>
    <row r="37" spans="1:9" s="60" customFormat="1" ht="12" customHeight="1">
      <c r="A37" s="196" t="s">
        <v>498</v>
      </c>
      <c r="B37" s="64" t="s">
        <v>392</v>
      </c>
      <c r="C37" s="63"/>
      <c r="D37" s="50">
        <v>0</v>
      </c>
      <c r="E37" s="50">
        <v>0</v>
      </c>
      <c r="F37" s="50">
        <v>0</v>
      </c>
      <c r="G37" s="513">
        <v>0</v>
      </c>
      <c r="H37" s="574">
        <v>60</v>
      </c>
      <c r="I37" s="574">
        <f t="shared" si="0"/>
        <v>60</v>
      </c>
    </row>
    <row r="38" spans="1:9" s="60" customFormat="1" ht="12" customHeight="1">
      <c r="A38" s="196" t="s">
        <v>499</v>
      </c>
      <c r="B38" s="64" t="s">
        <v>393</v>
      </c>
      <c r="C38" s="63"/>
      <c r="D38" s="50">
        <v>2530</v>
      </c>
      <c r="E38" s="50">
        <v>2530</v>
      </c>
      <c r="F38" s="50">
        <v>2530</v>
      </c>
      <c r="G38" s="513">
        <v>2530</v>
      </c>
      <c r="H38" s="574">
        <v>-269</v>
      </c>
      <c r="I38" s="574">
        <f t="shared" si="0"/>
        <v>2261</v>
      </c>
    </row>
    <row r="39" spans="1:9" s="60" customFormat="1" ht="12" customHeight="1">
      <c r="A39" s="196" t="s">
        <v>196</v>
      </c>
      <c r="B39" s="64" t="s">
        <v>92</v>
      </c>
      <c r="C39" s="63"/>
      <c r="D39" s="50">
        <v>189</v>
      </c>
      <c r="E39" s="50">
        <v>189</v>
      </c>
      <c r="F39" s="50">
        <v>189</v>
      </c>
      <c r="G39" s="513">
        <v>189</v>
      </c>
      <c r="H39" s="574">
        <v>0</v>
      </c>
      <c r="I39" s="574">
        <f t="shared" si="0"/>
        <v>189</v>
      </c>
    </row>
    <row r="40" spans="1:9" s="60" customFormat="1" ht="12" customHeight="1">
      <c r="A40" s="196" t="s">
        <v>197</v>
      </c>
      <c r="B40" s="64" t="s">
        <v>394</v>
      </c>
      <c r="C40" s="63"/>
      <c r="D40" s="50">
        <v>2707</v>
      </c>
      <c r="E40" s="50">
        <v>2707</v>
      </c>
      <c r="F40" s="50">
        <v>2707</v>
      </c>
      <c r="G40" s="513">
        <v>2707</v>
      </c>
      <c r="H40" s="574">
        <v>706</v>
      </c>
      <c r="I40" s="574">
        <f t="shared" si="0"/>
        <v>3413</v>
      </c>
    </row>
    <row r="41" spans="1:9" s="60" customFormat="1" ht="12" customHeight="1">
      <c r="A41" s="196" t="s">
        <v>198</v>
      </c>
      <c r="B41" s="64" t="s">
        <v>395</v>
      </c>
      <c r="C41" s="63"/>
      <c r="D41" s="50">
        <v>0</v>
      </c>
      <c r="E41" s="50">
        <v>0</v>
      </c>
      <c r="F41" s="50">
        <v>0</v>
      </c>
      <c r="G41" s="513">
        <v>0</v>
      </c>
      <c r="H41" s="574">
        <v>0</v>
      </c>
      <c r="I41" s="574">
        <f t="shared" si="0"/>
        <v>0</v>
      </c>
    </row>
    <row r="42" spans="1:9" s="60" customFormat="1" ht="12" customHeight="1">
      <c r="A42" s="196" t="s">
        <v>199</v>
      </c>
      <c r="B42" s="64" t="s">
        <v>396</v>
      </c>
      <c r="C42" s="63"/>
      <c r="D42" s="50">
        <v>20</v>
      </c>
      <c r="E42" s="50">
        <v>20</v>
      </c>
      <c r="F42" s="50">
        <v>20</v>
      </c>
      <c r="G42" s="513">
        <v>20</v>
      </c>
      <c r="H42" s="574">
        <v>0</v>
      </c>
      <c r="I42" s="574">
        <f t="shared" si="0"/>
        <v>20</v>
      </c>
    </row>
    <row r="43" spans="1:9" s="60" customFormat="1" ht="12" customHeight="1">
      <c r="A43" s="196" t="s">
        <v>200</v>
      </c>
      <c r="B43" s="64" t="s">
        <v>397</v>
      </c>
      <c r="C43" s="63"/>
      <c r="D43" s="50">
        <v>0</v>
      </c>
      <c r="E43" s="50">
        <v>0</v>
      </c>
      <c r="F43" s="50">
        <v>0</v>
      </c>
      <c r="G43" s="513">
        <v>0</v>
      </c>
      <c r="H43" s="574">
        <v>575</v>
      </c>
      <c r="I43" s="574">
        <f t="shared" si="0"/>
        <v>575</v>
      </c>
    </row>
    <row r="44" spans="1:9" s="60" customFormat="1" ht="12" customHeight="1">
      <c r="A44" s="196" t="s">
        <v>201</v>
      </c>
      <c r="B44" s="64" t="s">
        <v>398</v>
      </c>
      <c r="C44" s="63"/>
      <c r="D44" s="50">
        <v>0</v>
      </c>
      <c r="E44" s="50">
        <v>0</v>
      </c>
      <c r="F44" s="50">
        <v>280</v>
      </c>
      <c r="G44" s="513">
        <v>280</v>
      </c>
      <c r="H44" s="574">
        <v>0</v>
      </c>
      <c r="I44" s="574">
        <f t="shared" si="0"/>
        <v>280</v>
      </c>
    </row>
    <row r="45" spans="1:9" s="60" customFormat="1" ht="12" customHeight="1">
      <c r="A45" s="196" t="s">
        <v>202</v>
      </c>
      <c r="B45" s="64" t="s">
        <v>399</v>
      </c>
      <c r="C45" s="63"/>
      <c r="D45" s="50">
        <v>0</v>
      </c>
      <c r="E45" s="50">
        <v>0</v>
      </c>
      <c r="F45" s="50">
        <v>0</v>
      </c>
      <c r="G45" s="513">
        <v>0</v>
      </c>
      <c r="H45" s="574">
        <v>0</v>
      </c>
      <c r="I45" s="574">
        <f t="shared" si="0"/>
        <v>0</v>
      </c>
    </row>
    <row r="46" spans="1:9" s="60" customFormat="1" ht="12" customHeight="1">
      <c r="A46" s="196" t="s">
        <v>203</v>
      </c>
      <c r="B46" s="64" t="s">
        <v>401</v>
      </c>
      <c r="C46" s="63"/>
      <c r="D46" s="50">
        <v>0</v>
      </c>
      <c r="E46" s="50">
        <v>0</v>
      </c>
      <c r="F46" s="50">
        <v>58243</v>
      </c>
      <c r="G46" s="513">
        <v>58243</v>
      </c>
      <c r="H46" s="574">
        <v>0</v>
      </c>
      <c r="I46" s="574">
        <f t="shared" si="0"/>
        <v>58243</v>
      </c>
    </row>
    <row r="47" spans="1:9" s="625" customFormat="1" ht="12" customHeight="1">
      <c r="A47" s="620"/>
      <c r="B47" s="621" t="s">
        <v>82</v>
      </c>
      <c r="C47" s="626"/>
      <c r="D47" s="623">
        <f>SUM(D36:D46)</f>
        <v>23307</v>
      </c>
      <c r="E47" s="623">
        <f>SUM(E36:E46)</f>
        <v>23307</v>
      </c>
      <c r="F47" s="623">
        <f>SUM(F36:F46)</f>
        <v>81830</v>
      </c>
      <c r="G47" s="623">
        <f>SUM(G36:G46)</f>
        <v>81830</v>
      </c>
      <c r="H47" s="623">
        <f>SUM(H36:H46)</f>
        <v>1281</v>
      </c>
      <c r="I47" s="624">
        <f t="shared" si="0"/>
        <v>83111</v>
      </c>
    </row>
    <row r="48" spans="1:9" ht="12.75">
      <c r="A48" s="439" t="s">
        <v>204</v>
      </c>
      <c r="B48" s="64" t="s">
        <v>400</v>
      </c>
      <c r="C48" s="63"/>
      <c r="D48" s="50">
        <v>303249</v>
      </c>
      <c r="E48" s="50">
        <v>303249</v>
      </c>
      <c r="F48" s="50">
        <v>312048</v>
      </c>
      <c r="G48" s="513">
        <v>318159</v>
      </c>
      <c r="H48" s="574">
        <v>2240</v>
      </c>
      <c r="I48" s="574">
        <f t="shared" si="0"/>
        <v>320399</v>
      </c>
    </row>
    <row r="49" spans="1:9" s="631" customFormat="1" ht="15">
      <c r="A49" s="627"/>
      <c r="B49" s="628" t="s">
        <v>219</v>
      </c>
      <c r="C49" s="629"/>
      <c r="D49" s="630">
        <f>SUM(D47:D48)</f>
        <v>326556</v>
      </c>
      <c r="E49" s="630">
        <f>SUM(E47:E48)</f>
        <v>326556</v>
      </c>
      <c r="F49" s="630">
        <f>SUM(F47:F48)</f>
        <v>393878</v>
      </c>
      <c r="G49" s="630">
        <f>SUM(G47:G48)</f>
        <v>399989</v>
      </c>
      <c r="H49" s="630">
        <f>SUM(H47:H48)</f>
        <v>3521</v>
      </c>
      <c r="I49" s="624">
        <f t="shared" si="0"/>
        <v>403510</v>
      </c>
    </row>
  </sheetData>
  <sheetProtection password="CC08"/>
  <mergeCells count="4">
    <mergeCell ref="A4:I4"/>
    <mergeCell ref="A5:I5"/>
    <mergeCell ref="A6:I6"/>
    <mergeCell ref="A7:I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Header>&amp;R&amp;"Times New Roman CE,Normál"3/d.számú melléklet
</oddHeader>
    <oddFooter>&amp;L&amp;"Times New Roman CE,Normál"&amp;8&amp;F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/>
  <dimension ref="A3:I49"/>
  <sheetViews>
    <sheetView workbookViewId="0" topLeftCell="A1">
      <selection activeCell="I10" sqref="I10"/>
    </sheetView>
  </sheetViews>
  <sheetFormatPr defaultColWidth="9.140625" defaultRowHeight="12.75"/>
  <cols>
    <col min="1" max="1" width="4.57421875" style="23" customWidth="1"/>
    <col min="2" max="2" width="2.140625" style="25" customWidth="1"/>
    <col min="3" max="3" width="32.8515625" style="25" customWidth="1"/>
    <col min="4" max="4" width="9.140625" style="24" customWidth="1"/>
    <col min="5" max="5" width="11.7109375" style="24" customWidth="1"/>
    <col min="6" max="6" width="11.00390625" style="24" customWidth="1"/>
    <col min="7" max="7" width="10.7109375" style="168" customWidth="1"/>
    <col min="8" max="8" width="8.28125" style="6" customWidth="1"/>
    <col min="9" max="9" width="10.421875" style="6" customWidth="1"/>
    <col min="10" max="16384" width="8.8515625" style="6" customWidth="1"/>
  </cols>
  <sheetData>
    <row r="3" s="45" customFormat="1" ht="12.75">
      <c r="G3" s="166"/>
    </row>
    <row r="4" spans="1:9" ht="19.5" customHeight="1">
      <c r="A4" s="793" t="s">
        <v>77</v>
      </c>
      <c r="B4" s="793"/>
      <c r="C4" s="793"/>
      <c r="D4" s="793"/>
      <c r="E4" s="793"/>
      <c r="F4" s="793"/>
      <c r="G4" s="793"/>
      <c r="H4" s="793"/>
      <c r="I4" s="793"/>
    </row>
    <row r="5" spans="1:9" ht="19.5" customHeight="1">
      <c r="A5" s="793" t="s">
        <v>173</v>
      </c>
      <c r="B5" s="793"/>
      <c r="C5" s="793"/>
      <c r="D5" s="793"/>
      <c r="E5" s="793"/>
      <c r="F5" s="793"/>
      <c r="G5" s="793"/>
      <c r="H5" s="793"/>
      <c r="I5" s="793"/>
    </row>
    <row r="6" spans="1:9" ht="19.5" customHeight="1">
      <c r="A6" s="794" t="s">
        <v>479</v>
      </c>
      <c r="B6" s="794"/>
      <c r="C6" s="794"/>
      <c r="D6" s="794"/>
      <c r="E6" s="794"/>
      <c r="F6" s="794"/>
      <c r="G6" s="794"/>
      <c r="H6" s="794"/>
      <c r="I6" s="794"/>
    </row>
    <row r="7" spans="1:9" ht="19.5" customHeight="1">
      <c r="A7" s="795" t="s">
        <v>481</v>
      </c>
      <c r="B7" s="795"/>
      <c r="C7" s="795"/>
      <c r="D7" s="795"/>
      <c r="E7" s="795"/>
      <c r="F7" s="795"/>
      <c r="G7" s="795"/>
      <c r="H7" s="795"/>
      <c r="I7" s="795"/>
    </row>
    <row r="8" spans="1:7" ht="18.75">
      <c r="A8" s="46"/>
      <c r="B8" s="4"/>
      <c r="C8" s="3"/>
      <c r="D8" s="5"/>
      <c r="E8" s="5"/>
      <c r="F8" s="5"/>
      <c r="G8" s="167"/>
    </row>
    <row r="9" spans="2:9" ht="15.75" customHeight="1">
      <c r="B9" s="7"/>
      <c r="C9" s="7"/>
      <c r="D9" s="8"/>
      <c r="E9" s="8"/>
      <c r="F9" s="8"/>
      <c r="G9" s="170"/>
      <c r="H9" s="491"/>
      <c r="I9" s="515" t="s">
        <v>241</v>
      </c>
    </row>
    <row r="10" spans="1:9" s="402" customFormat="1" ht="39.75" customHeight="1">
      <c r="A10" s="399" t="s">
        <v>573</v>
      </c>
      <c r="B10" s="400"/>
      <c r="C10" s="401" t="s">
        <v>242</v>
      </c>
      <c r="D10" s="534" t="s">
        <v>105</v>
      </c>
      <c r="E10" s="534" t="s">
        <v>609</v>
      </c>
      <c r="F10" s="559" t="s">
        <v>592</v>
      </c>
      <c r="G10" s="569" t="s">
        <v>608</v>
      </c>
      <c r="H10" s="549" t="s">
        <v>170</v>
      </c>
      <c r="I10" s="569" t="s">
        <v>664</v>
      </c>
    </row>
    <row r="11" spans="1:9" s="11" customFormat="1" ht="12" customHeight="1">
      <c r="A11" s="237" t="s">
        <v>497</v>
      </c>
      <c r="B11" s="9"/>
      <c r="C11" s="82" t="s">
        <v>498</v>
      </c>
      <c r="D11" s="10" t="s">
        <v>499</v>
      </c>
      <c r="E11" s="10" t="s">
        <v>196</v>
      </c>
      <c r="F11" s="10" t="s">
        <v>197</v>
      </c>
      <c r="G11" s="511" t="s">
        <v>198</v>
      </c>
      <c r="H11" s="565" t="s">
        <v>199</v>
      </c>
      <c r="I11" s="581" t="s">
        <v>200</v>
      </c>
    </row>
    <row r="12" spans="1:9" s="12" customFormat="1" ht="12" customHeight="1">
      <c r="A12" s="238"/>
      <c r="B12" s="47" t="s">
        <v>206</v>
      </c>
      <c r="C12" s="48"/>
      <c r="D12" s="90">
        <v>61</v>
      </c>
      <c r="E12" s="90">
        <v>61</v>
      </c>
      <c r="F12" s="90">
        <v>61</v>
      </c>
      <c r="G12" s="514">
        <v>61</v>
      </c>
      <c r="H12" s="573">
        <v>-2</v>
      </c>
      <c r="I12" s="573">
        <f>SUM(G12:H12)</f>
        <v>59</v>
      </c>
    </row>
    <row r="13" spans="1:9" s="60" customFormat="1" ht="12" customHeight="1">
      <c r="A13" s="205"/>
      <c r="B13" s="84" t="s">
        <v>182</v>
      </c>
      <c r="C13" s="58"/>
      <c r="D13" s="59"/>
      <c r="E13" s="59"/>
      <c r="F13" s="59"/>
      <c r="G13" s="513"/>
      <c r="H13" s="62"/>
      <c r="I13" s="62"/>
    </row>
    <row r="14" spans="1:9" s="15" customFormat="1" ht="12" customHeight="1">
      <c r="A14" s="239" t="s">
        <v>497</v>
      </c>
      <c r="B14" s="13" t="s">
        <v>382</v>
      </c>
      <c r="C14" s="14"/>
      <c r="D14" s="50">
        <v>138140</v>
      </c>
      <c r="E14" s="50">
        <v>138140</v>
      </c>
      <c r="F14" s="50">
        <v>139784</v>
      </c>
      <c r="G14" s="513">
        <v>140184</v>
      </c>
      <c r="H14" s="574">
        <v>1104</v>
      </c>
      <c r="I14" s="574">
        <f>SUM(G14:H14)</f>
        <v>141288</v>
      </c>
    </row>
    <row r="15" spans="1:9" s="15" customFormat="1" ht="12" customHeight="1">
      <c r="A15" s="239" t="s">
        <v>498</v>
      </c>
      <c r="B15" s="16" t="s">
        <v>383</v>
      </c>
      <c r="C15" s="17"/>
      <c r="D15" s="50">
        <f>SUM(D16:D19)</f>
        <v>45523</v>
      </c>
      <c r="E15" s="50">
        <f>SUM(E16:E19)</f>
        <v>45523</v>
      </c>
      <c r="F15" s="50">
        <f>SUM(F16:F19)</f>
        <v>45673</v>
      </c>
      <c r="G15" s="50">
        <f>SUM(G16:G19)</f>
        <v>45801</v>
      </c>
      <c r="H15" s="50">
        <f>SUM(H16:H19)</f>
        <v>353</v>
      </c>
      <c r="I15" s="574">
        <f aca="true" t="shared" si="0" ref="I15:I49">SUM(G15:H15)</f>
        <v>46154</v>
      </c>
    </row>
    <row r="16" spans="1:9" s="15" customFormat="1" ht="12" customHeight="1">
      <c r="A16" s="239"/>
      <c r="B16" s="18"/>
      <c r="C16" s="19" t="s">
        <v>540</v>
      </c>
      <c r="D16" s="50">
        <v>38790</v>
      </c>
      <c r="E16" s="50">
        <v>38790</v>
      </c>
      <c r="F16" s="50">
        <v>38926</v>
      </c>
      <c r="G16" s="513">
        <v>39042</v>
      </c>
      <c r="H16" s="574">
        <v>320</v>
      </c>
      <c r="I16" s="574">
        <f t="shared" si="0"/>
        <v>39362</v>
      </c>
    </row>
    <row r="17" spans="1:9" s="15" customFormat="1" ht="12" customHeight="1">
      <c r="A17" s="239"/>
      <c r="B17" s="18"/>
      <c r="C17" s="19" t="s">
        <v>531</v>
      </c>
      <c r="D17" s="50">
        <v>4014</v>
      </c>
      <c r="E17" s="50">
        <v>4014</v>
      </c>
      <c r="F17" s="50">
        <v>4028</v>
      </c>
      <c r="G17" s="513">
        <v>4040</v>
      </c>
      <c r="H17" s="574">
        <v>33</v>
      </c>
      <c r="I17" s="574">
        <f t="shared" si="0"/>
        <v>4073</v>
      </c>
    </row>
    <row r="18" spans="1:9" s="15" customFormat="1" ht="12" customHeight="1">
      <c r="A18" s="239"/>
      <c r="B18" s="18"/>
      <c r="C18" s="19" t="s">
        <v>532</v>
      </c>
      <c r="D18" s="50">
        <v>2434</v>
      </c>
      <c r="E18" s="50">
        <v>2434</v>
      </c>
      <c r="F18" s="50">
        <v>2434</v>
      </c>
      <c r="G18" s="513">
        <v>2434</v>
      </c>
      <c r="H18" s="574">
        <v>0</v>
      </c>
      <c r="I18" s="574">
        <f t="shared" si="0"/>
        <v>2434</v>
      </c>
    </row>
    <row r="19" spans="1:9" s="15" customFormat="1" ht="12" customHeight="1">
      <c r="A19" s="239"/>
      <c r="B19" s="18"/>
      <c r="C19" s="19" t="s">
        <v>384</v>
      </c>
      <c r="D19" s="50">
        <v>285</v>
      </c>
      <c r="E19" s="50">
        <v>285</v>
      </c>
      <c r="F19" s="50">
        <v>285</v>
      </c>
      <c r="G19" s="513">
        <v>285</v>
      </c>
      <c r="H19" s="574">
        <v>0</v>
      </c>
      <c r="I19" s="574">
        <f t="shared" si="0"/>
        <v>285</v>
      </c>
    </row>
    <row r="20" spans="1:9" s="15" customFormat="1" ht="12" customHeight="1">
      <c r="A20" s="239" t="s">
        <v>499</v>
      </c>
      <c r="B20" s="13" t="s">
        <v>385</v>
      </c>
      <c r="C20" s="20"/>
      <c r="D20" s="50">
        <v>38877</v>
      </c>
      <c r="E20" s="50">
        <v>38877</v>
      </c>
      <c r="F20" s="50">
        <v>51939</v>
      </c>
      <c r="G20" s="513">
        <v>56232</v>
      </c>
      <c r="H20" s="574">
        <v>-269</v>
      </c>
      <c r="I20" s="574">
        <f t="shared" si="0"/>
        <v>55963</v>
      </c>
    </row>
    <row r="21" spans="1:9" s="15" customFormat="1" ht="12" customHeight="1">
      <c r="A21" s="239" t="s">
        <v>196</v>
      </c>
      <c r="B21" s="21" t="s">
        <v>386</v>
      </c>
      <c r="C21" s="22"/>
      <c r="D21" s="50">
        <f>SUM(D22:D23)</f>
        <v>0</v>
      </c>
      <c r="E21" s="50">
        <f>SUM(E22:E23)</f>
        <v>0</v>
      </c>
      <c r="F21" s="50">
        <f>SUM(F22:F23)</f>
        <v>0</v>
      </c>
      <c r="G21" s="50">
        <f>SUM(G22:G23)</f>
        <v>0</v>
      </c>
      <c r="H21" s="50">
        <f>SUM(H22:H23)</f>
        <v>0</v>
      </c>
      <c r="I21" s="574">
        <f t="shared" si="0"/>
        <v>0</v>
      </c>
    </row>
    <row r="22" spans="1:9" s="15" customFormat="1" ht="12" customHeight="1">
      <c r="A22" s="239"/>
      <c r="B22" s="21"/>
      <c r="C22" s="22" t="s">
        <v>380</v>
      </c>
      <c r="D22" s="50">
        <v>0</v>
      </c>
      <c r="E22" s="50">
        <v>0</v>
      </c>
      <c r="F22" s="50">
        <v>0</v>
      </c>
      <c r="G22" s="513">
        <f>SUM(E22:F22)</f>
        <v>0</v>
      </c>
      <c r="H22" s="574">
        <v>0</v>
      </c>
      <c r="I22" s="574">
        <f t="shared" si="0"/>
        <v>0</v>
      </c>
    </row>
    <row r="23" spans="1:9" s="15" customFormat="1" ht="12" customHeight="1">
      <c r="A23" s="239"/>
      <c r="B23" s="21"/>
      <c r="C23" s="22" t="s">
        <v>221</v>
      </c>
      <c r="D23" s="50">
        <v>0</v>
      </c>
      <c r="E23" s="50">
        <v>0</v>
      </c>
      <c r="F23" s="50">
        <v>0</v>
      </c>
      <c r="G23" s="513">
        <v>0</v>
      </c>
      <c r="H23" s="574">
        <v>0</v>
      </c>
      <c r="I23" s="574">
        <f t="shared" si="0"/>
        <v>0</v>
      </c>
    </row>
    <row r="24" spans="1:9" s="15" customFormat="1" ht="12" customHeight="1" hidden="1">
      <c r="A24" s="239"/>
      <c r="B24" s="13"/>
      <c r="C24" s="14"/>
      <c r="D24" s="50"/>
      <c r="E24" s="50"/>
      <c r="F24" s="50"/>
      <c r="G24" s="513">
        <f>SUM(E24:F24)</f>
        <v>0</v>
      </c>
      <c r="H24" s="574">
        <f>SUM(F24:G24)</f>
        <v>0</v>
      </c>
      <c r="I24" s="574">
        <f t="shared" si="0"/>
        <v>0</v>
      </c>
    </row>
    <row r="25" spans="1:9" s="15" customFormat="1" ht="12" customHeight="1">
      <c r="A25" s="239" t="s">
        <v>197</v>
      </c>
      <c r="B25" s="13" t="s">
        <v>387</v>
      </c>
      <c r="C25" s="20"/>
      <c r="D25" s="50">
        <v>0</v>
      </c>
      <c r="E25" s="50">
        <v>0</v>
      </c>
      <c r="F25" s="50">
        <v>0</v>
      </c>
      <c r="G25" s="513">
        <v>0</v>
      </c>
      <c r="H25" s="574">
        <v>0</v>
      </c>
      <c r="I25" s="574">
        <f t="shared" si="0"/>
        <v>0</v>
      </c>
    </row>
    <row r="26" spans="1:9" s="176" customFormat="1" ht="13.5">
      <c r="A26" s="205" t="s">
        <v>308</v>
      </c>
      <c r="B26" s="57" t="s">
        <v>541</v>
      </c>
      <c r="C26" s="61"/>
      <c r="D26" s="175">
        <f>SUM(D14,D15,D20,D21,D25)</f>
        <v>222540</v>
      </c>
      <c r="E26" s="175">
        <f>SUM(E14,E15,E20,E21,E25)</f>
        <v>222540</v>
      </c>
      <c r="F26" s="175">
        <f>SUM(F14,F15,F20,F21,F25)</f>
        <v>237396</v>
      </c>
      <c r="G26" s="175">
        <f>SUM(G14,G15,G20,G21,G25)</f>
        <v>242217</v>
      </c>
      <c r="H26" s="175">
        <f>SUM(H14,H15,H20,H21,H25)</f>
        <v>1188</v>
      </c>
      <c r="I26" s="616">
        <f t="shared" si="0"/>
        <v>243405</v>
      </c>
    </row>
    <row r="27" spans="1:9" s="15" customFormat="1" ht="12" customHeight="1">
      <c r="A27" s="239" t="s">
        <v>198</v>
      </c>
      <c r="B27" s="13" t="s">
        <v>388</v>
      </c>
      <c r="C27" s="14"/>
      <c r="D27" s="50">
        <v>0</v>
      </c>
      <c r="E27" s="50">
        <v>0</v>
      </c>
      <c r="F27" s="50">
        <v>0</v>
      </c>
      <c r="G27" s="513">
        <v>0</v>
      </c>
      <c r="H27" s="574">
        <v>0</v>
      </c>
      <c r="I27" s="574">
        <f t="shared" si="0"/>
        <v>0</v>
      </c>
    </row>
    <row r="28" spans="1:9" s="15" customFormat="1" ht="12" customHeight="1">
      <c r="A28" s="239" t="s">
        <v>199</v>
      </c>
      <c r="B28" s="13" t="s">
        <v>389</v>
      </c>
      <c r="C28" s="20"/>
      <c r="D28" s="50">
        <v>0</v>
      </c>
      <c r="E28" s="50">
        <v>0</v>
      </c>
      <c r="F28" s="50">
        <v>1906</v>
      </c>
      <c r="G28" s="513">
        <v>1400</v>
      </c>
      <c r="H28" s="574">
        <v>419</v>
      </c>
      <c r="I28" s="574">
        <f t="shared" si="0"/>
        <v>1819</v>
      </c>
    </row>
    <row r="29" spans="1:9" s="15" customFormat="1" ht="12" customHeight="1">
      <c r="A29" s="239" t="s">
        <v>200</v>
      </c>
      <c r="B29" s="13" t="s">
        <v>390</v>
      </c>
      <c r="D29" s="50">
        <f>SUM(D31:D32)</f>
        <v>0</v>
      </c>
      <c r="E29" s="50">
        <f>SUM(E31:E32)</f>
        <v>0</v>
      </c>
      <c r="F29" s="50">
        <f>SUM(F31:F32)</f>
        <v>0</v>
      </c>
      <c r="G29" s="50">
        <f>SUM(G31:G32)</f>
        <v>0</v>
      </c>
      <c r="H29" s="50">
        <f>SUM(H31:H32)</f>
        <v>0</v>
      </c>
      <c r="I29" s="574">
        <f t="shared" si="0"/>
        <v>0</v>
      </c>
    </row>
    <row r="30" spans="1:9" s="15" customFormat="1" ht="12" customHeight="1" hidden="1">
      <c r="A30" s="239"/>
      <c r="B30" s="13"/>
      <c r="C30" s="14"/>
      <c r="D30" s="52"/>
      <c r="E30" s="52"/>
      <c r="F30" s="52"/>
      <c r="G30" s="513">
        <f>SUM(E30:F30)</f>
        <v>0</v>
      </c>
      <c r="H30" s="574"/>
      <c r="I30" s="574">
        <f t="shared" si="0"/>
        <v>0</v>
      </c>
    </row>
    <row r="31" spans="1:9" s="88" customFormat="1" ht="12" customHeight="1">
      <c r="A31" s="196"/>
      <c r="B31" s="87"/>
      <c r="C31" s="64" t="s">
        <v>380</v>
      </c>
      <c r="D31" s="50">
        <v>0</v>
      </c>
      <c r="E31" s="50">
        <v>0</v>
      </c>
      <c r="F31" s="50">
        <v>0</v>
      </c>
      <c r="G31" s="513">
        <f>SUM(E31:F31)</f>
        <v>0</v>
      </c>
      <c r="H31" s="574">
        <v>0</v>
      </c>
      <c r="I31" s="574">
        <f t="shared" si="0"/>
        <v>0</v>
      </c>
    </row>
    <row r="32" spans="1:9" s="88" customFormat="1" ht="12" customHeight="1">
      <c r="A32" s="196"/>
      <c r="B32" s="87"/>
      <c r="C32" s="64" t="s">
        <v>221</v>
      </c>
      <c r="D32" s="50">
        <v>0</v>
      </c>
      <c r="E32" s="50">
        <v>0</v>
      </c>
      <c r="F32" s="50">
        <v>0</v>
      </c>
      <c r="G32" s="513">
        <f>SUM(E32:F32)</f>
        <v>0</v>
      </c>
      <c r="H32" s="574">
        <v>0</v>
      </c>
      <c r="I32" s="574">
        <f t="shared" si="0"/>
        <v>0</v>
      </c>
    </row>
    <row r="33" spans="1:9" s="60" customFormat="1" ht="12" customHeight="1">
      <c r="A33" s="205" t="s">
        <v>319</v>
      </c>
      <c r="B33" s="57" t="s">
        <v>542</v>
      </c>
      <c r="C33" s="61"/>
      <c r="D33" s="59">
        <f>SUM(D27,D28,D29)</f>
        <v>0</v>
      </c>
      <c r="E33" s="59">
        <f>SUM(E27,E28,E29)</f>
        <v>0</v>
      </c>
      <c r="F33" s="59">
        <f>SUM(F27,F28,F29)</f>
        <v>1906</v>
      </c>
      <c r="G33" s="59">
        <f>SUM(G27,G28,G29)</f>
        <v>1400</v>
      </c>
      <c r="H33" s="59">
        <f>SUM(H27,H28,H29)</f>
        <v>419</v>
      </c>
      <c r="I33" s="616">
        <f t="shared" si="0"/>
        <v>1819</v>
      </c>
    </row>
    <row r="34" spans="1:9" s="625" customFormat="1" ht="12" customHeight="1">
      <c r="A34" s="620"/>
      <c r="B34" s="621" t="s">
        <v>379</v>
      </c>
      <c r="C34" s="622"/>
      <c r="D34" s="623">
        <f>SUM(D26,D27:D29)</f>
        <v>222540</v>
      </c>
      <c r="E34" s="623">
        <f>SUM(E26,E27:E29)</f>
        <v>222540</v>
      </c>
      <c r="F34" s="623">
        <f>SUM(F26,F27:F29)</f>
        <v>239302</v>
      </c>
      <c r="G34" s="623">
        <f>SUM(G26,G27:G29)</f>
        <v>243617</v>
      </c>
      <c r="H34" s="623">
        <f>SUM(H26,H27:H29)</f>
        <v>1607</v>
      </c>
      <c r="I34" s="624">
        <f t="shared" si="0"/>
        <v>245224</v>
      </c>
    </row>
    <row r="35" spans="1:9" s="60" customFormat="1" ht="12" customHeight="1">
      <c r="A35" s="205"/>
      <c r="B35" s="83" t="s">
        <v>543</v>
      </c>
      <c r="C35" s="62"/>
      <c r="D35" s="50"/>
      <c r="E35" s="50"/>
      <c r="F35" s="50"/>
      <c r="G35" s="513"/>
      <c r="H35" s="574"/>
      <c r="I35" s="574"/>
    </row>
    <row r="36" spans="1:9" s="60" customFormat="1" ht="12" customHeight="1">
      <c r="A36" s="196" t="s">
        <v>497</v>
      </c>
      <c r="B36" s="64" t="s">
        <v>391</v>
      </c>
      <c r="C36" s="63"/>
      <c r="D36" s="50">
        <v>8787</v>
      </c>
      <c r="E36" s="50">
        <v>8787</v>
      </c>
      <c r="F36" s="50">
        <v>8787</v>
      </c>
      <c r="G36" s="513">
        <v>8787</v>
      </c>
      <c r="H36" s="574">
        <v>0</v>
      </c>
      <c r="I36" s="574">
        <f t="shared" si="0"/>
        <v>8787</v>
      </c>
    </row>
    <row r="37" spans="1:9" s="60" customFormat="1" ht="12" customHeight="1">
      <c r="A37" s="196" t="s">
        <v>498</v>
      </c>
      <c r="B37" s="64" t="s">
        <v>392</v>
      </c>
      <c r="C37" s="63"/>
      <c r="D37" s="50">
        <v>0</v>
      </c>
      <c r="E37" s="50">
        <v>0</v>
      </c>
      <c r="F37" s="50">
        <v>0</v>
      </c>
      <c r="G37" s="513">
        <v>0</v>
      </c>
      <c r="H37" s="574">
        <v>0</v>
      </c>
      <c r="I37" s="574">
        <f t="shared" si="0"/>
        <v>0</v>
      </c>
    </row>
    <row r="38" spans="1:9" s="60" customFormat="1" ht="12" customHeight="1">
      <c r="A38" s="196" t="s">
        <v>499</v>
      </c>
      <c r="B38" s="64" t="s">
        <v>393</v>
      </c>
      <c r="C38" s="63"/>
      <c r="D38" s="50">
        <v>1282</v>
      </c>
      <c r="E38" s="50">
        <v>1282</v>
      </c>
      <c r="F38" s="50">
        <v>1282</v>
      </c>
      <c r="G38" s="513">
        <v>1282</v>
      </c>
      <c r="H38" s="574">
        <v>0</v>
      </c>
      <c r="I38" s="574">
        <f t="shared" si="0"/>
        <v>1282</v>
      </c>
    </row>
    <row r="39" spans="1:9" s="60" customFormat="1" ht="12" customHeight="1">
      <c r="A39" s="196" t="s">
        <v>196</v>
      </c>
      <c r="B39" s="64" t="s">
        <v>92</v>
      </c>
      <c r="C39" s="63"/>
      <c r="D39" s="50">
        <v>0</v>
      </c>
      <c r="E39" s="50">
        <v>0</v>
      </c>
      <c r="F39" s="50">
        <v>0</v>
      </c>
      <c r="G39" s="513">
        <v>0</v>
      </c>
      <c r="H39" s="574">
        <v>0</v>
      </c>
      <c r="I39" s="574">
        <f t="shared" si="0"/>
        <v>0</v>
      </c>
    </row>
    <row r="40" spans="1:9" s="60" customFormat="1" ht="12" customHeight="1">
      <c r="A40" s="196" t="s">
        <v>197</v>
      </c>
      <c r="B40" s="64" t="s">
        <v>394</v>
      </c>
      <c r="C40" s="63"/>
      <c r="D40" s="50">
        <v>1291</v>
      </c>
      <c r="E40" s="50">
        <v>1291</v>
      </c>
      <c r="F40" s="50">
        <v>1291</v>
      </c>
      <c r="G40" s="513">
        <v>1291</v>
      </c>
      <c r="H40" s="574">
        <v>0</v>
      </c>
      <c r="I40" s="574">
        <f t="shared" si="0"/>
        <v>1291</v>
      </c>
    </row>
    <row r="41" spans="1:9" s="60" customFormat="1" ht="12" customHeight="1">
      <c r="A41" s="196" t="s">
        <v>198</v>
      </c>
      <c r="B41" s="64" t="s">
        <v>395</v>
      </c>
      <c r="C41" s="63"/>
      <c r="D41" s="50">
        <v>0</v>
      </c>
      <c r="E41" s="50">
        <v>0</v>
      </c>
      <c r="F41" s="50"/>
      <c r="G41" s="513">
        <v>0</v>
      </c>
      <c r="H41" s="574">
        <v>0</v>
      </c>
      <c r="I41" s="574">
        <f t="shared" si="0"/>
        <v>0</v>
      </c>
    </row>
    <row r="42" spans="1:9" s="60" customFormat="1" ht="12" customHeight="1">
      <c r="A42" s="196" t="s">
        <v>199</v>
      </c>
      <c r="B42" s="64" t="s">
        <v>396</v>
      </c>
      <c r="C42" s="63"/>
      <c r="D42" s="50">
        <v>3</v>
      </c>
      <c r="E42" s="50">
        <v>3</v>
      </c>
      <c r="F42" s="50">
        <v>3</v>
      </c>
      <c r="G42" s="513">
        <v>3</v>
      </c>
      <c r="H42" s="574">
        <v>0</v>
      </c>
      <c r="I42" s="574">
        <f t="shared" si="0"/>
        <v>3</v>
      </c>
    </row>
    <row r="43" spans="1:9" s="60" customFormat="1" ht="12" customHeight="1">
      <c r="A43" s="196" t="s">
        <v>200</v>
      </c>
      <c r="B43" s="64" t="s">
        <v>397</v>
      </c>
      <c r="C43" s="63"/>
      <c r="D43" s="50">
        <v>0</v>
      </c>
      <c r="E43" s="50">
        <v>0</v>
      </c>
      <c r="F43" s="50">
        <v>0</v>
      </c>
      <c r="G43" s="513">
        <v>538</v>
      </c>
      <c r="H43" s="574">
        <v>150</v>
      </c>
      <c r="I43" s="574">
        <f t="shared" si="0"/>
        <v>688</v>
      </c>
    </row>
    <row r="44" spans="1:9" s="60" customFormat="1" ht="12" customHeight="1">
      <c r="A44" s="196" t="s">
        <v>201</v>
      </c>
      <c r="B44" s="64" t="s">
        <v>398</v>
      </c>
      <c r="C44" s="63"/>
      <c r="D44" s="50">
        <v>0</v>
      </c>
      <c r="E44" s="50">
        <v>0</v>
      </c>
      <c r="F44" s="50">
        <v>0</v>
      </c>
      <c r="G44" s="513">
        <v>0</v>
      </c>
      <c r="H44" s="574">
        <v>0</v>
      </c>
      <c r="I44" s="574">
        <f t="shared" si="0"/>
        <v>0</v>
      </c>
    </row>
    <row r="45" spans="1:9" s="60" customFormat="1" ht="12" customHeight="1">
      <c r="A45" s="196" t="s">
        <v>202</v>
      </c>
      <c r="B45" s="64" t="s">
        <v>399</v>
      </c>
      <c r="C45" s="63"/>
      <c r="D45" s="50">
        <v>0</v>
      </c>
      <c r="E45" s="50">
        <v>0</v>
      </c>
      <c r="F45" s="50">
        <v>0</v>
      </c>
      <c r="G45" s="513">
        <v>0</v>
      </c>
      <c r="H45" s="574">
        <v>0</v>
      </c>
      <c r="I45" s="574">
        <f t="shared" si="0"/>
        <v>0</v>
      </c>
    </row>
    <row r="46" spans="1:9" s="60" customFormat="1" ht="12" customHeight="1">
      <c r="A46" s="196" t="s">
        <v>203</v>
      </c>
      <c r="B46" s="64" t="s">
        <v>401</v>
      </c>
      <c r="C46" s="63"/>
      <c r="D46" s="50">
        <v>0</v>
      </c>
      <c r="E46" s="50">
        <v>0</v>
      </c>
      <c r="F46" s="50">
        <v>9908</v>
      </c>
      <c r="G46" s="513">
        <v>9908</v>
      </c>
      <c r="H46" s="574">
        <v>0</v>
      </c>
      <c r="I46" s="574">
        <f t="shared" si="0"/>
        <v>9908</v>
      </c>
    </row>
    <row r="47" spans="1:9" s="625" customFormat="1" ht="12" customHeight="1">
      <c r="A47" s="620"/>
      <c r="B47" s="621" t="s">
        <v>82</v>
      </c>
      <c r="C47" s="626"/>
      <c r="D47" s="623">
        <f>SUM(D36:D46)</f>
        <v>11363</v>
      </c>
      <c r="E47" s="623">
        <f>SUM(E36:E46)</f>
        <v>11363</v>
      </c>
      <c r="F47" s="623">
        <f>SUM(F36:F46)</f>
        <v>21271</v>
      </c>
      <c r="G47" s="623">
        <f>SUM(G36:G46)</f>
        <v>21809</v>
      </c>
      <c r="H47" s="623">
        <f>SUM(H36:H46)</f>
        <v>150</v>
      </c>
      <c r="I47" s="624">
        <f t="shared" si="0"/>
        <v>21959</v>
      </c>
    </row>
    <row r="48" spans="1:9" ht="12.75">
      <c r="A48" s="439" t="s">
        <v>204</v>
      </c>
      <c r="B48" s="64" t="s">
        <v>400</v>
      </c>
      <c r="C48" s="63"/>
      <c r="D48" s="50">
        <v>211177</v>
      </c>
      <c r="E48" s="50">
        <v>211177</v>
      </c>
      <c r="F48" s="50">
        <v>218031</v>
      </c>
      <c r="G48" s="513">
        <v>221808</v>
      </c>
      <c r="H48" s="574">
        <v>1457</v>
      </c>
      <c r="I48" s="574">
        <f t="shared" si="0"/>
        <v>223265</v>
      </c>
    </row>
    <row r="49" spans="1:9" s="631" customFormat="1" ht="15">
      <c r="A49" s="627"/>
      <c r="B49" s="628" t="s">
        <v>219</v>
      </c>
      <c r="C49" s="629"/>
      <c r="D49" s="630">
        <f>SUM(D47:D48)</f>
        <v>222540</v>
      </c>
      <c r="E49" s="630">
        <f>SUM(E47:E48)</f>
        <v>222540</v>
      </c>
      <c r="F49" s="630">
        <f>SUM(F47:F48)</f>
        <v>239302</v>
      </c>
      <c r="G49" s="630">
        <f>SUM(G47:G48)</f>
        <v>243617</v>
      </c>
      <c r="H49" s="630">
        <f>SUM(H47:H48)</f>
        <v>1607</v>
      </c>
      <c r="I49" s="624">
        <f t="shared" si="0"/>
        <v>245224</v>
      </c>
    </row>
  </sheetData>
  <sheetProtection password="CC08"/>
  <mergeCells count="4">
    <mergeCell ref="A4:I4"/>
    <mergeCell ref="A5:I5"/>
    <mergeCell ref="A6:I6"/>
    <mergeCell ref="A7:I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Header>&amp;R&amp;"Times New Roman CE,Normál"3/e.számú melléklet
</oddHeader>
    <oddFooter>&amp;L&amp;"Times New Roman CE,Normál"&amp;8&amp;F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/>
  <dimension ref="A3:I49"/>
  <sheetViews>
    <sheetView workbookViewId="0" topLeftCell="A1">
      <selection activeCell="I10" sqref="I10"/>
    </sheetView>
  </sheetViews>
  <sheetFormatPr defaultColWidth="9.140625" defaultRowHeight="12.75"/>
  <cols>
    <col min="1" max="1" width="3.8515625" style="23" customWidth="1"/>
    <col min="2" max="2" width="2.28125" style="25" customWidth="1"/>
    <col min="3" max="3" width="33.28125" style="25" customWidth="1"/>
    <col min="4" max="4" width="9.28125" style="24" customWidth="1"/>
    <col min="5" max="5" width="11.7109375" style="24" customWidth="1"/>
    <col min="6" max="6" width="11.28125" style="24" customWidth="1"/>
    <col min="7" max="7" width="10.421875" style="168" customWidth="1"/>
    <col min="8" max="8" width="8.140625" style="6" customWidth="1"/>
    <col min="9" max="9" width="10.421875" style="6" customWidth="1"/>
    <col min="10" max="16384" width="8.8515625" style="6" customWidth="1"/>
  </cols>
  <sheetData>
    <row r="3" s="45" customFormat="1" ht="12.75">
      <c r="G3" s="166"/>
    </row>
    <row r="4" spans="1:9" ht="19.5" customHeight="1">
      <c r="A4" s="793" t="s">
        <v>77</v>
      </c>
      <c r="B4" s="793"/>
      <c r="C4" s="793"/>
      <c r="D4" s="793"/>
      <c r="E4" s="793"/>
      <c r="F4" s="793"/>
      <c r="G4" s="793"/>
      <c r="H4" s="793"/>
      <c r="I4" s="793"/>
    </row>
    <row r="5" spans="1:9" ht="19.5" customHeight="1">
      <c r="A5" s="793" t="s">
        <v>173</v>
      </c>
      <c r="B5" s="793"/>
      <c r="C5" s="793"/>
      <c r="D5" s="793"/>
      <c r="E5" s="793"/>
      <c r="F5" s="793"/>
      <c r="G5" s="793"/>
      <c r="H5" s="793"/>
      <c r="I5" s="793"/>
    </row>
    <row r="6" spans="1:9" ht="19.5" customHeight="1">
      <c r="A6" s="794" t="s">
        <v>479</v>
      </c>
      <c r="B6" s="794"/>
      <c r="C6" s="794"/>
      <c r="D6" s="794"/>
      <c r="E6" s="794"/>
      <c r="F6" s="794"/>
      <c r="G6" s="794"/>
      <c r="H6" s="794"/>
      <c r="I6" s="794"/>
    </row>
    <row r="7" spans="1:9" ht="19.5" customHeight="1">
      <c r="A7" s="795" t="s">
        <v>299</v>
      </c>
      <c r="B7" s="795"/>
      <c r="C7" s="795"/>
      <c r="D7" s="795"/>
      <c r="E7" s="795"/>
      <c r="F7" s="795"/>
      <c r="G7" s="795"/>
      <c r="H7" s="795"/>
      <c r="I7" s="795"/>
    </row>
    <row r="8" spans="1:7" ht="18.75">
      <c r="A8" s="46"/>
      <c r="B8" s="4"/>
      <c r="C8" s="3"/>
      <c r="D8" s="5"/>
      <c r="E8" s="5"/>
      <c r="F8" s="5"/>
      <c r="G8" s="167"/>
    </row>
    <row r="9" spans="2:9" ht="15.75" customHeight="1">
      <c r="B9" s="7"/>
      <c r="C9" s="7"/>
      <c r="D9" s="8"/>
      <c r="E9" s="8"/>
      <c r="F9" s="8"/>
      <c r="G9" s="170"/>
      <c r="H9" s="491"/>
      <c r="I9" s="515" t="s">
        <v>241</v>
      </c>
    </row>
    <row r="10" spans="1:9" s="402" customFormat="1" ht="39.75" customHeight="1">
      <c r="A10" s="399" t="s">
        <v>573</v>
      </c>
      <c r="B10" s="400"/>
      <c r="C10" s="401" t="s">
        <v>242</v>
      </c>
      <c r="D10" s="534" t="s">
        <v>105</v>
      </c>
      <c r="E10" s="534" t="s">
        <v>609</v>
      </c>
      <c r="F10" s="559" t="s">
        <v>592</v>
      </c>
      <c r="G10" s="569" t="s">
        <v>608</v>
      </c>
      <c r="H10" s="549" t="s">
        <v>170</v>
      </c>
      <c r="I10" s="569" t="s">
        <v>664</v>
      </c>
    </row>
    <row r="11" spans="1:9" s="11" customFormat="1" ht="12" customHeight="1">
      <c r="A11" s="237" t="s">
        <v>497</v>
      </c>
      <c r="B11" s="9"/>
      <c r="C11" s="82" t="s">
        <v>498</v>
      </c>
      <c r="D11" s="10" t="s">
        <v>499</v>
      </c>
      <c r="E11" s="10" t="s">
        <v>196</v>
      </c>
      <c r="F11" s="10" t="s">
        <v>197</v>
      </c>
      <c r="G11" s="511" t="s">
        <v>198</v>
      </c>
      <c r="H11" s="565" t="s">
        <v>199</v>
      </c>
      <c r="I11" s="581" t="s">
        <v>200</v>
      </c>
    </row>
    <row r="12" spans="1:9" s="12" customFormat="1" ht="12" customHeight="1">
      <c r="A12" s="238"/>
      <c r="B12" s="47" t="s">
        <v>206</v>
      </c>
      <c r="C12" s="48"/>
      <c r="D12" s="90">
        <v>55.5</v>
      </c>
      <c r="E12" s="90">
        <v>55.5</v>
      </c>
      <c r="F12" s="90">
        <v>55.5</v>
      </c>
      <c r="G12" s="514">
        <v>55.5</v>
      </c>
      <c r="H12" s="573">
        <v>-3</v>
      </c>
      <c r="I12" s="573">
        <f>SUM(G12:H12)</f>
        <v>52.5</v>
      </c>
    </row>
    <row r="13" spans="1:9" s="60" customFormat="1" ht="12" customHeight="1">
      <c r="A13" s="205"/>
      <c r="B13" s="84" t="s">
        <v>182</v>
      </c>
      <c r="C13" s="58"/>
      <c r="D13" s="59"/>
      <c r="E13" s="59"/>
      <c r="F13" s="59"/>
      <c r="G13" s="513"/>
      <c r="H13" s="62"/>
      <c r="I13" s="62"/>
    </row>
    <row r="14" spans="1:9" s="15" customFormat="1" ht="12" customHeight="1">
      <c r="A14" s="239" t="s">
        <v>497</v>
      </c>
      <c r="B14" s="13" t="s">
        <v>382</v>
      </c>
      <c r="C14" s="14"/>
      <c r="D14" s="50">
        <v>122105</v>
      </c>
      <c r="E14" s="50">
        <v>122105</v>
      </c>
      <c r="F14" s="50">
        <v>123011</v>
      </c>
      <c r="G14" s="513">
        <v>123311</v>
      </c>
      <c r="H14" s="574">
        <v>1052</v>
      </c>
      <c r="I14" s="574">
        <f>SUM(G14:H14)</f>
        <v>124363</v>
      </c>
    </row>
    <row r="15" spans="1:9" s="15" customFormat="1" ht="12" customHeight="1">
      <c r="A15" s="239" t="s">
        <v>498</v>
      </c>
      <c r="B15" s="16" t="s">
        <v>383</v>
      </c>
      <c r="C15" s="17"/>
      <c r="D15" s="50">
        <f>SUM(D16:D19)</f>
        <v>40513</v>
      </c>
      <c r="E15" s="50">
        <f>SUM(E16:E19)</f>
        <v>40513</v>
      </c>
      <c r="F15" s="50">
        <f>SUM(F16:F19)</f>
        <v>40588</v>
      </c>
      <c r="G15" s="50">
        <f>SUM(G16:G19)</f>
        <v>40684</v>
      </c>
      <c r="H15" s="50">
        <f>SUM(H16:H19)</f>
        <v>336</v>
      </c>
      <c r="I15" s="574">
        <f aca="true" t="shared" si="0" ref="I15:I49">SUM(G15:H15)</f>
        <v>41020</v>
      </c>
    </row>
    <row r="16" spans="1:9" s="15" customFormat="1" ht="12" customHeight="1">
      <c r="A16" s="239"/>
      <c r="B16" s="18"/>
      <c r="C16" s="19" t="s">
        <v>540</v>
      </c>
      <c r="D16" s="50">
        <v>34464</v>
      </c>
      <c r="E16" s="50">
        <v>34464</v>
      </c>
      <c r="F16" s="50">
        <v>34531</v>
      </c>
      <c r="G16" s="513">
        <v>34618</v>
      </c>
      <c r="H16" s="574">
        <v>305</v>
      </c>
      <c r="I16" s="574">
        <f t="shared" si="0"/>
        <v>34923</v>
      </c>
    </row>
    <row r="17" spans="1:9" s="15" customFormat="1" ht="12" customHeight="1">
      <c r="A17" s="239"/>
      <c r="B17" s="18"/>
      <c r="C17" s="19" t="s">
        <v>531</v>
      </c>
      <c r="D17" s="50">
        <v>3565</v>
      </c>
      <c r="E17" s="50">
        <v>3565</v>
      </c>
      <c r="F17" s="50">
        <v>3572</v>
      </c>
      <c r="G17" s="513">
        <v>3581</v>
      </c>
      <c r="H17" s="574">
        <v>31</v>
      </c>
      <c r="I17" s="574">
        <f t="shared" si="0"/>
        <v>3612</v>
      </c>
    </row>
    <row r="18" spans="1:9" s="15" customFormat="1" ht="12" customHeight="1">
      <c r="A18" s="239"/>
      <c r="B18" s="18"/>
      <c r="C18" s="19" t="s">
        <v>532</v>
      </c>
      <c r="D18" s="50">
        <v>2194</v>
      </c>
      <c r="E18" s="50">
        <v>2194</v>
      </c>
      <c r="F18" s="50">
        <v>2195</v>
      </c>
      <c r="G18" s="513">
        <v>2195</v>
      </c>
      <c r="H18" s="574">
        <v>0</v>
      </c>
      <c r="I18" s="574">
        <f t="shared" si="0"/>
        <v>2195</v>
      </c>
    </row>
    <row r="19" spans="1:9" s="15" customFormat="1" ht="12" customHeight="1">
      <c r="A19" s="239"/>
      <c r="B19" s="18"/>
      <c r="C19" s="19" t="s">
        <v>384</v>
      </c>
      <c r="D19" s="50">
        <v>290</v>
      </c>
      <c r="E19" s="50">
        <v>290</v>
      </c>
      <c r="F19" s="50">
        <v>290</v>
      </c>
      <c r="G19" s="513">
        <v>290</v>
      </c>
      <c r="H19" s="574">
        <v>0</v>
      </c>
      <c r="I19" s="574">
        <f t="shared" si="0"/>
        <v>290</v>
      </c>
    </row>
    <row r="20" spans="1:9" s="15" customFormat="1" ht="12" customHeight="1">
      <c r="A20" s="239" t="s">
        <v>499</v>
      </c>
      <c r="B20" s="13" t="s">
        <v>385</v>
      </c>
      <c r="C20" s="20"/>
      <c r="D20" s="50">
        <v>31456</v>
      </c>
      <c r="E20" s="50">
        <v>31456</v>
      </c>
      <c r="F20" s="50">
        <v>38985</v>
      </c>
      <c r="G20" s="513">
        <v>41495</v>
      </c>
      <c r="H20" s="574">
        <v>169</v>
      </c>
      <c r="I20" s="574">
        <f t="shared" si="0"/>
        <v>41664</v>
      </c>
    </row>
    <row r="21" spans="1:9" s="15" customFormat="1" ht="12" customHeight="1">
      <c r="A21" s="239" t="s">
        <v>196</v>
      </c>
      <c r="B21" s="21" t="s">
        <v>386</v>
      </c>
      <c r="C21" s="22"/>
      <c r="D21" s="50">
        <f>SUM(D22:D23)</f>
        <v>0</v>
      </c>
      <c r="E21" s="50">
        <f>SUM(E22:E23)</f>
        <v>0</v>
      </c>
      <c r="F21" s="50">
        <f>SUM(F22:F23)</f>
        <v>0</v>
      </c>
      <c r="G21" s="50">
        <f>SUM(G22:G23)</f>
        <v>0</v>
      </c>
      <c r="H21" s="50">
        <f>SUM(H22:H23)</f>
        <v>0</v>
      </c>
      <c r="I21" s="574">
        <f t="shared" si="0"/>
        <v>0</v>
      </c>
    </row>
    <row r="22" spans="1:9" s="15" customFormat="1" ht="12" customHeight="1">
      <c r="A22" s="239"/>
      <c r="B22" s="21"/>
      <c r="C22" s="22" t="s">
        <v>380</v>
      </c>
      <c r="D22" s="50">
        <v>0</v>
      </c>
      <c r="E22" s="50">
        <v>0</v>
      </c>
      <c r="F22" s="50">
        <v>0</v>
      </c>
      <c r="G22" s="513">
        <f>SUM(E22:F22)</f>
        <v>0</v>
      </c>
      <c r="H22" s="574">
        <v>0</v>
      </c>
      <c r="I22" s="574">
        <f t="shared" si="0"/>
        <v>0</v>
      </c>
    </row>
    <row r="23" spans="1:9" s="15" customFormat="1" ht="12" customHeight="1">
      <c r="A23" s="239"/>
      <c r="B23" s="21"/>
      <c r="C23" s="22" t="s">
        <v>221</v>
      </c>
      <c r="D23" s="50">
        <v>0</v>
      </c>
      <c r="E23" s="50">
        <v>0</v>
      </c>
      <c r="F23" s="50">
        <v>0</v>
      </c>
      <c r="G23" s="513">
        <v>0</v>
      </c>
      <c r="H23" s="574">
        <v>0</v>
      </c>
      <c r="I23" s="574">
        <f t="shared" si="0"/>
        <v>0</v>
      </c>
    </row>
    <row r="24" spans="1:9" s="15" customFormat="1" ht="12" customHeight="1" hidden="1">
      <c r="A24" s="239"/>
      <c r="B24" s="13"/>
      <c r="C24" s="14"/>
      <c r="D24" s="50"/>
      <c r="E24" s="50"/>
      <c r="F24" s="50"/>
      <c r="G24" s="513">
        <f>SUM(E24:F24)</f>
        <v>0</v>
      </c>
      <c r="H24" s="574">
        <f>SUM(F24:G24)</f>
        <v>0</v>
      </c>
      <c r="I24" s="574">
        <f t="shared" si="0"/>
        <v>0</v>
      </c>
    </row>
    <row r="25" spans="1:9" s="15" customFormat="1" ht="12" customHeight="1">
      <c r="A25" s="239" t="s">
        <v>197</v>
      </c>
      <c r="B25" s="13" t="s">
        <v>387</v>
      </c>
      <c r="C25" s="20"/>
      <c r="D25" s="50">
        <v>0</v>
      </c>
      <c r="E25" s="50">
        <v>0</v>
      </c>
      <c r="F25" s="50">
        <v>0</v>
      </c>
      <c r="G25" s="513">
        <v>0</v>
      </c>
      <c r="H25" s="574">
        <v>0</v>
      </c>
      <c r="I25" s="574">
        <f t="shared" si="0"/>
        <v>0</v>
      </c>
    </row>
    <row r="26" spans="1:9" s="176" customFormat="1" ht="13.5">
      <c r="A26" s="205" t="s">
        <v>308</v>
      </c>
      <c r="B26" s="57" t="s">
        <v>541</v>
      </c>
      <c r="C26" s="61"/>
      <c r="D26" s="175">
        <f>SUM(D14,D15,D20,D21,D25)</f>
        <v>194074</v>
      </c>
      <c r="E26" s="175">
        <f>SUM(E14,E15,E20,E21,E25)</f>
        <v>194074</v>
      </c>
      <c r="F26" s="175">
        <f>SUM(F14,F15,F20,F21,F25)</f>
        <v>202584</v>
      </c>
      <c r="G26" s="175">
        <f>SUM(G14,G15,G20,G21,G25)</f>
        <v>205490</v>
      </c>
      <c r="H26" s="175">
        <f>SUM(H14,H15,H20,H21,H25)</f>
        <v>1557</v>
      </c>
      <c r="I26" s="616">
        <f t="shared" si="0"/>
        <v>207047</v>
      </c>
    </row>
    <row r="27" spans="1:9" s="15" customFormat="1" ht="12" customHeight="1">
      <c r="A27" s="239" t="s">
        <v>198</v>
      </c>
      <c r="B27" s="13" t="s">
        <v>388</v>
      </c>
      <c r="C27" s="14"/>
      <c r="D27" s="50">
        <v>0</v>
      </c>
      <c r="E27" s="50">
        <v>0</v>
      </c>
      <c r="F27" s="50">
        <v>0</v>
      </c>
      <c r="G27" s="513">
        <v>0</v>
      </c>
      <c r="H27" s="574">
        <v>0</v>
      </c>
      <c r="I27" s="574">
        <f t="shared" si="0"/>
        <v>0</v>
      </c>
    </row>
    <row r="28" spans="1:9" s="15" customFormat="1" ht="12" customHeight="1">
      <c r="A28" s="239" t="s">
        <v>199</v>
      </c>
      <c r="B28" s="13" t="s">
        <v>389</v>
      </c>
      <c r="C28" s="20"/>
      <c r="D28" s="50">
        <v>0</v>
      </c>
      <c r="E28" s="50">
        <v>0</v>
      </c>
      <c r="F28" s="50">
        <v>1615</v>
      </c>
      <c r="G28" s="513">
        <v>1615</v>
      </c>
      <c r="H28" s="574">
        <v>-69</v>
      </c>
      <c r="I28" s="574">
        <f t="shared" si="0"/>
        <v>1546</v>
      </c>
    </row>
    <row r="29" spans="1:9" s="15" customFormat="1" ht="12" customHeight="1">
      <c r="A29" s="239" t="s">
        <v>200</v>
      </c>
      <c r="B29" s="13" t="s">
        <v>390</v>
      </c>
      <c r="D29" s="50">
        <f>SUM(D31:D32)</f>
        <v>0</v>
      </c>
      <c r="E29" s="50">
        <f>SUM(E31:E32)</f>
        <v>0</v>
      </c>
      <c r="F29" s="50">
        <f>SUM(F31:F32)</f>
        <v>0</v>
      </c>
      <c r="G29" s="50">
        <f>SUM(G31:G32)</f>
        <v>0</v>
      </c>
      <c r="H29" s="50">
        <f>SUM(H31:H32)</f>
        <v>0</v>
      </c>
      <c r="I29" s="574">
        <f t="shared" si="0"/>
        <v>0</v>
      </c>
    </row>
    <row r="30" spans="1:9" s="15" customFormat="1" ht="12" customHeight="1" hidden="1">
      <c r="A30" s="239"/>
      <c r="B30" s="13"/>
      <c r="C30" s="14"/>
      <c r="D30" s="52"/>
      <c r="E30" s="52"/>
      <c r="F30" s="52"/>
      <c r="G30" s="513">
        <f>SUM(E30:F30)</f>
        <v>0</v>
      </c>
      <c r="H30" s="574"/>
      <c r="I30" s="574">
        <f t="shared" si="0"/>
        <v>0</v>
      </c>
    </row>
    <row r="31" spans="1:9" s="88" customFormat="1" ht="12" customHeight="1">
      <c r="A31" s="196"/>
      <c r="B31" s="87"/>
      <c r="C31" s="64" t="s">
        <v>380</v>
      </c>
      <c r="D31" s="50">
        <v>0</v>
      </c>
      <c r="E31" s="50">
        <v>0</v>
      </c>
      <c r="F31" s="50">
        <v>0</v>
      </c>
      <c r="G31" s="513">
        <f>SUM(E31:F31)</f>
        <v>0</v>
      </c>
      <c r="H31" s="574">
        <v>0</v>
      </c>
      <c r="I31" s="574">
        <f t="shared" si="0"/>
        <v>0</v>
      </c>
    </row>
    <row r="32" spans="1:9" s="88" customFormat="1" ht="12" customHeight="1">
      <c r="A32" s="196"/>
      <c r="B32" s="87"/>
      <c r="C32" s="64" t="s">
        <v>221</v>
      </c>
      <c r="D32" s="50">
        <v>0</v>
      </c>
      <c r="E32" s="50">
        <v>0</v>
      </c>
      <c r="F32" s="50">
        <v>0</v>
      </c>
      <c r="G32" s="513">
        <f>SUM(E32:F32)</f>
        <v>0</v>
      </c>
      <c r="H32" s="574">
        <v>0</v>
      </c>
      <c r="I32" s="574">
        <f t="shared" si="0"/>
        <v>0</v>
      </c>
    </row>
    <row r="33" spans="1:9" s="60" customFormat="1" ht="12" customHeight="1">
      <c r="A33" s="205" t="s">
        <v>319</v>
      </c>
      <c r="B33" s="57" t="s">
        <v>542</v>
      </c>
      <c r="C33" s="61"/>
      <c r="D33" s="59">
        <f>SUM(D27,D28,D29)</f>
        <v>0</v>
      </c>
      <c r="E33" s="59">
        <f>SUM(E27,E28,E29)</f>
        <v>0</v>
      </c>
      <c r="F33" s="59">
        <f>SUM(F27,F28,F29)</f>
        <v>1615</v>
      </c>
      <c r="G33" s="59">
        <f>SUM(G27,G28,G29)</f>
        <v>1615</v>
      </c>
      <c r="H33" s="59">
        <f>SUM(H27,H28,H29)</f>
        <v>-69</v>
      </c>
      <c r="I33" s="616">
        <f t="shared" si="0"/>
        <v>1546</v>
      </c>
    </row>
    <row r="34" spans="1:9" s="625" customFormat="1" ht="12" customHeight="1">
      <c r="A34" s="620"/>
      <c r="B34" s="621" t="s">
        <v>379</v>
      </c>
      <c r="C34" s="622"/>
      <c r="D34" s="623">
        <f>SUM(D26,D27:D29)</f>
        <v>194074</v>
      </c>
      <c r="E34" s="623">
        <f>SUM(E26,E27:E29)</f>
        <v>194074</v>
      </c>
      <c r="F34" s="623">
        <f>SUM(F26,F27:F29)</f>
        <v>204199</v>
      </c>
      <c r="G34" s="623">
        <f>SUM(G26,G27:G29)</f>
        <v>207105</v>
      </c>
      <c r="H34" s="623">
        <f>SUM(H26,H27:H29)</f>
        <v>1488</v>
      </c>
      <c r="I34" s="624">
        <f t="shared" si="0"/>
        <v>208593</v>
      </c>
    </row>
    <row r="35" spans="1:9" s="60" customFormat="1" ht="12" customHeight="1">
      <c r="A35" s="205"/>
      <c r="B35" s="83" t="s">
        <v>543</v>
      </c>
      <c r="C35" s="62"/>
      <c r="D35" s="50"/>
      <c r="E35" s="50"/>
      <c r="F35" s="50"/>
      <c r="G35" s="513"/>
      <c r="H35" s="574"/>
      <c r="I35" s="574"/>
    </row>
    <row r="36" spans="1:9" s="60" customFormat="1" ht="12" customHeight="1">
      <c r="A36" s="196" t="s">
        <v>497</v>
      </c>
      <c r="B36" s="64" t="s">
        <v>391</v>
      </c>
      <c r="C36" s="63"/>
      <c r="D36" s="50">
        <v>7021</v>
      </c>
      <c r="E36" s="50">
        <v>7021</v>
      </c>
      <c r="F36" s="50">
        <v>7021</v>
      </c>
      <c r="G36" s="513">
        <v>7021</v>
      </c>
      <c r="H36" s="574">
        <v>0</v>
      </c>
      <c r="I36" s="574">
        <f t="shared" si="0"/>
        <v>7021</v>
      </c>
    </row>
    <row r="37" spans="1:9" s="60" customFormat="1" ht="12" customHeight="1">
      <c r="A37" s="196" t="s">
        <v>498</v>
      </c>
      <c r="B37" s="64" t="s">
        <v>392</v>
      </c>
      <c r="C37" s="63"/>
      <c r="D37" s="50">
        <v>0</v>
      </c>
      <c r="E37" s="50">
        <v>0</v>
      </c>
      <c r="F37" s="50">
        <v>0</v>
      </c>
      <c r="G37" s="513">
        <v>0</v>
      </c>
      <c r="H37" s="574">
        <v>0</v>
      </c>
      <c r="I37" s="574">
        <f t="shared" si="0"/>
        <v>0</v>
      </c>
    </row>
    <row r="38" spans="1:9" s="60" customFormat="1" ht="12" customHeight="1">
      <c r="A38" s="196" t="s">
        <v>499</v>
      </c>
      <c r="B38" s="64" t="s">
        <v>393</v>
      </c>
      <c r="C38" s="63"/>
      <c r="D38" s="50">
        <v>630</v>
      </c>
      <c r="E38" s="50">
        <v>630</v>
      </c>
      <c r="F38" s="50">
        <v>630</v>
      </c>
      <c r="G38" s="513">
        <v>630</v>
      </c>
      <c r="H38" s="574">
        <v>0</v>
      </c>
      <c r="I38" s="574">
        <f t="shared" si="0"/>
        <v>630</v>
      </c>
    </row>
    <row r="39" spans="1:9" s="60" customFormat="1" ht="12" customHeight="1">
      <c r="A39" s="196" t="s">
        <v>196</v>
      </c>
      <c r="B39" s="64" t="s">
        <v>92</v>
      </c>
      <c r="C39" s="63"/>
      <c r="D39" s="50">
        <v>0</v>
      </c>
      <c r="E39" s="50">
        <v>0</v>
      </c>
      <c r="F39" s="50">
        <v>0</v>
      </c>
      <c r="G39" s="513">
        <v>0</v>
      </c>
      <c r="H39" s="574">
        <v>0</v>
      </c>
      <c r="I39" s="574">
        <f t="shared" si="0"/>
        <v>0</v>
      </c>
    </row>
    <row r="40" spans="1:9" s="60" customFormat="1" ht="12" customHeight="1">
      <c r="A40" s="196" t="s">
        <v>197</v>
      </c>
      <c r="B40" s="64" t="s">
        <v>394</v>
      </c>
      <c r="C40" s="63"/>
      <c r="D40" s="50">
        <v>1037</v>
      </c>
      <c r="E40" s="50">
        <v>1037</v>
      </c>
      <c r="F40" s="50">
        <v>1037</v>
      </c>
      <c r="G40" s="513">
        <v>1037</v>
      </c>
      <c r="H40" s="574">
        <v>0</v>
      </c>
      <c r="I40" s="574">
        <f t="shared" si="0"/>
        <v>1037</v>
      </c>
    </row>
    <row r="41" spans="1:9" s="60" customFormat="1" ht="12" customHeight="1">
      <c r="A41" s="196" t="s">
        <v>198</v>
      </c>
      <c r="B41" s="64" t="s">
        <v>395</v>
      </c>
      <c r="C41" s="63"/>
      <c r="D41" s="50">
        <v>0</v>
      </c>
      <c r="E41" s="50">
        <v>0</v>
      </c>
      <c r="F41" s="50">
        <v>0</v>
      </c>
      <c r="G41" s="513">
        <v>0</v>
      </c>
      <c r="H41" s="574">
        <v>0</v>
      </c>
      <c r="I41" s="574">
        <f t="shared" si="0"/>
        <v>0</v>
      </c>
    </row>
    <row r="42" spans="1:9" s="60" customFormat="1" ht="12" customHeight="1">
      <c r="A42" s="196" t="s">
        <v>199</v>
      </c>
      <c r="B42" s="64" t="s">
        <v>396</v>
      </c>
      <c r="C42" s="63"/>
      <c r="D42" s="50">
        <v>0</v>
      </c>
      <c r="E42" s="50">
        <v>0</v>
      </c>
      <c r="F42" s="50">
        <v>0</v>
      </c>
      <c r="G42" s="513">
        <v>0</v>
      </c>
      <c r="H42" s="574">
        <v>0</v>
      </c>
      <c r="I42" s="574">
        <f t="shared" si="0"/>
        <v>0</v>
      </c>
    </row>
    <row r="43" spans="1:9" s="60" customFormat="1" ht="12" customHeight="1">
      <c r="A43" s="196" t="s">
        <v>200</v>
      </c>
      <c r="B43" s="64" t="s">
        <v>397</v>
      </c>
      <c r="C43" s="63"/>
      <c r="D43" s="50">
        <v>0</v>
      </c>
      <c r="E43" s="50">
        <v>0</v>
      </c>
      <c r="F43" s="50">
        <v>0</v>
      </c>
      <c r="G43" s="513">
        <v>0</v>
      </c>
      <c r="H43" s="574">
        <v>100</v>
      </c>
      <c r="I43" s="574">
        <f t="shared" si="0"/>
        <v>100</v>
      </c>
    </row>
    <row r="44" spans="1:9" s="60" customFormat="1" ht="12" customHeight="1">
      <c r="A44" s="196" t="s">
        <v>201</v>
      </c>
      <c r="B44" s="64" t="s">
        <v>398</v>
      </c>
      <c r="C44" s="63"/>
      <c r="D44" s="50">
        <v>0</v>
      </c>
      <c r="E44" s="50">
        <v>0</v>
      </c>
      <c r="F44" s="50">
        <v>0</v>
      </c>
      <c r="G44" s="513">
        <v>0</v>
      </c>
      <c r="H44" s="574">
        <v>0</v>
      </c>
      <c r="I44" s="574">
        <f t="shared" si="0"/>
        <v>0</v>
      </c>
    </row>
    <row r="45" spans="1:9" s="60" customFormat="1" ht="12" customHeight="1">
      <c r="A45" s="196" t="s">
        <v>202</v>
      </c>
      <c r="B45" s="64" t="s">
        <v>399</v>
      </c>
      <c r="C45" s="63"/>
      <c r="D45" s="50">
        <v>0</v>
      </c>
      <c r="E45" s="50">
        <v>0</v>
      </c>
      <c r="F45" s="50">
        <v>0</v>
      </c>
      <c r="G45" s="513">
        <v>0</v>
      </c>
      <c r="H45" s="574">
        <v>0</v>
      </c>
      <c r="I45" s="574">
        <f t="shared" si="0"/>
        <v>0</v>
      </c>
    </row>
    <row r="46" spans="1:9" s="60" customFormat="1" ht="12" customHeight="1">
      <c r="A46" s="196" t="s">
        <v>203</v>
      </c>
      <c r="B46" s="64" t="s">
        <v>401</v>
      </c>
      <c r="C46" s="63"/>
      <c r="D46" s="50">
        <v>0</v>
      </c>
      <c r="E46" s="50">
        <v>0</v>
      </c>
      <c r="F46" s="50">
        <v>6026</v>
      </c>
      <c r="G46" s="513">
        <v>6026</v>
      </c>
      <c r="H46" s="574">
        <v>0</v>
      </c>
      <c r="I46" s="574">
        <f t="shared" si="0"/>
        <v>6026</v>
      </c>
    </row>
    <row r="47" spans="1:9" s="625" customFormat="1" ht="12" customHeight="1">
      <c r="A47" s="620"/>
      <c r="B47" s="621" t="s">
        <v>82</v>
      </c>
      <c r="C47" s="626"/>
      <c r="D47" s="623">
        <f>SUM(D36:D46)</f>
        <v>8688</v>
      </c>
      <c r="E47" s="623">
        <f>SUM(E36:E46)</f>
        <v>8688</v>
      </c>
      <c r="F47" s="623">
        <f>SUM(F36:F46)</f>
        <v>14714</v>
      </c>
      <c r="G47" s="623">
        <f>SUM(G36:G46)</f>
        <v>14714</v>
      </c>
      <c r="H47" s="623">
        <f>SUM(H36:H46)</f>
        <v>100</v>
      </c>
      <c r="I47" s="624">
        <f t="shared" si="0"/>
        <v>14814</v>
      </c>
    </row>
    <row r="48" spans="1:9" ht="12.75">
      <c r="A48" s="439" t="s">
        <v>204</v>
      </c>
      <c r="B48" s="64" t="s">
        <v>400</v>
      </c>
      <c r="C48" s="63"/>
      <c r="D48" s="50">
        <v>185386</v>
      </c>
      <c r="E48" s="50">
        <v>185386</v>
      </c>
      <c r="F48" s="50">
        <v>189485</v>
      </c>
      <c r="G48" s="513">
        <v>192391</v>
      </c>
      <c r="H48" s="574">
        <v>1388</v>
      </c>
      <c r="I48" s="574">
        <f t="shared" si="0"/>
        <v>193779</v>
      </c>
    </row>
    <row r="49" spans="1:9" s="631" customFormat="1" ht="15">
      <c r="A49" s="627"/>
      <c r="B49" s="628" t="s">
        <v>219</v>
      </c>
      <c r="C49" s="629"/>
      <c r="D49" s="630">
        <f>SUM(D47:D48)</f>
        <v>194074</v>
      </c>
      <c r="E49" s="630">
        <f>SUM(E47:E48)</f>
        <v>194074</v>
      </c>
      <c r="F49" s="630">
        <f>SUM(F47:F48)</f>
        <v>204199</v>
      </c>
      <c r="G49" s="630">
        <f>SUM(G47:G48)</f>
        <v>207105</v>
      </c>
      <c r="H49" s="630">
        <f>SUM(H47:H48)</f>
        <v>1488</v>
      </c>
      <c r="I49" s="624">
        <f t="shared" si="0"/>
        <v>208593</v>
      </c>
    </row>
  </sheetData>
  <sheetProtection password="CC08"/>
  <mergeCells count="4">
    <mergeCell ref="A4:I4"/>
    <mergeCell ref="A5:I5"/>
    <mergeCell ref="A6:I6"/>
    <mergeCell ref="A7:I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Header>&amp;R&amp;"Times New Roman CE,Normál"3/f.számú melléklet
</oddHeader>
    <oddFooter>&amp;L&amp;"Times New Roman CE,Normál"&amp;8&amp;F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/>
  <dimension ref="A3:I49"/>
  <sheetViews>
    <sheetView workbookViewId="0" topLeftCell="A3">
      <selection activeCell="I10" sqref="I10"/>
    </sheetView>
  </sheetViews>
  <sheetFormatPr defaultColWidth="9.140625" defaultRowHeight="12.75"/>
  <cols>
    <col min="1" max="1" width="3.7109375" style="23" customWidth="1"/>
    <col min="2" max="2" width="2.00390625" style="25" customWidth="1"/>
    <col min="3" max="3" width="32.7109375" style="25" customWidth="1"/>
    <col min="4" max="4" width="9.28125" style="24" customWidth="1"/>
    <col min="5" max="5" width="12.00390625" style="24" customWidth="1"/>
    <col min="6" max="6" width="11.7109375" style="24" customWidth="1"/>
    <col min="7" max="7" width="10.421875" style="168" customWidth="1"/>
    <col min="8" max="8" width="8.421875" style="6" customWidth="1"/>
    <col min="9" max="9" width="10.57421875" style="6" customWidth="1"/>
    <col min="10" max="16384" width="8.8515625" style="6" customWidth="1"/>
  </cols>
  <sheetData>
    <row r="3" s="45" customFormat="1" ht="12.75">
      <c r="G3" s="166"/>
    </row>
    <row r="4" spans="1:9" ht="19.5" customHeight="1">
      <c r="A4" s="793" t="s">
        <v>77</v>
      </c>
      <c r="B4" s="793"/>
      <c r="C4" s="793"/>
      <c r="D4" s="793"/>
      <c r="E4" s="793"/>
      <c r="F4" s="793"/>
      <c r="G4" s="793"/>
      <c r="H4" s="793"/>
      <c r="I4" s="793"/>
    </row>
    <row r="5" spans="1:9" ht="19.5" customHeight="1">
      <c r="A5" s="793" t="s">
        <v>173</v>
      </c>
      <c r="B5" s="793"/>
      <c r="C5" s="793"/>
      <c r="D5" s="793"/>
      <c r="E5" s="793"/>
      <c r="F5" s="793"/>
      <c r="G5" s="793"/>
      <c r="H5" s="793"/>
      <c r="I5" s="793"/>
    </row>
    <row r="6" spans="1:9" ht="19.5" customHeight="1">
      <c r="A6" s="794" t="s">
        <v>479</v>
      </c>
      <c r="B6" s="794"/>
      <c r="C6" s="794"/>
      <c r="D6" s="794"/>
      <c r="E6" s="794"/>
      <c r="F6" s="794"/>
      <c r="G6" s="794"/>
      <c r="H6" s="794"/>
      <c r="I6" s="794"/>
    </row>
    <row r="7" spans="1:9" ht="19.5" customHeight="1">
      <c r="A7" s="795" t="s">
        <v>300</v>
      </c>
      <c r="B7" s="795"/>
      <c r="C7" s="795"/>
      <c r="D7" s="795"/>
      <c r="E7" s="795"/>
      <c r="F7" s="795"/>
      <c r="G7" s="795"/>
      <c r="H7" s="795"/>
      <c r="I7" s="795"/>
    </row>
    <row r="8" spans="1:7" ht="18.75">
      <c r="A8" s="46"/>
      <c r="B8" s="4"/>
      <c r="C8" s="3"/>
      <c r="D8" s="5"/>
      <c r="E8" s="5"/>
      <c r="F8" s="5"/>
      <c r="G8" s="167"/>
    </row>
    <row r="9" spans="2:9" ht="15.75" customHeight="1">
      <c r="B9" s="7"/>
      <c r="C9" s="7"/>
      <c r="D9" s="8"/>
      <c r="E9" s="8"/>
      <c r="F9" s="8"/>
      <c r="G9" s="170"/>
      <c r="H9" s="491"/>
      <c r="I9" s="515" t="s">
        <v>241</v>
      </c>
    </row>
    <row r="10" spans="1:9" s="402" customFormat="1" ht="39.75" customHeight="1">
      <c r="A10" s="399" t="s">
        <v>573</v>
      </c>
      <c r="B10" s="400"/>
      <c r="C10" s="401" t="s">
        <v>242</v>
      </c>
      <c r="D10" s="534" t="s">
        <v>105</v>
      </c>
      <c r="E10" s="534" t="s">
        <v>609</v>
      </c>
      <c r="F10" s="559" t="s">
        <v>592</v>
      </c>
      <c r="G10" s="569" t="s">
        <v>608</v>
      </c>
      <c r="H10" s="549" t="s">
        <v>170</v>
      </c>
      <c r="I10" s="569" t="s">
        <v>664</v>
      </c>
    </row>
    <row r="11" spans="1:9" s="11" customFormat="1" ht="12" customHeight="1">
      <c r="A11" s="237" t="s">
        <v>497</v>
      </c>
      <c r="B11" s="9"/>
      <c r="C11" s="82" t="s">
        <v>498</v>
      </c>
      <c r="D11" s="10" t="s">
        <v>499</v>
      </c>
      <c r="E11" s="10" t="s">
        <v>196</v>
      </c>
      <c r="F11" s="10" t="s">
        <v>197</v>
      </c>
      <c r="G11" s="511" t="s">
        <v>198</v>
      </c>
      <c r="H11" s="565" t="s">
        <v>199</v>
      </c>
      <c r="I11" s="581" t="s">
        <v>200</v>
      </c>
    </row>
    <row r="12" spans="1:9" s="12" customFormat="1" ht="12" customHeight="1">
      <c r="A12" s="238"/>
      <c r="B12" s="47" t="s">
        <v>206</v>
      </c>
      <c r="C12" s="48"/>
      <c r="D12" s="90">
        <v>13</v>
      </c>
      <c r="E12" s="90">
        <v>13</v>
      </c>
      <c r="F12" s="90">
        <v>13</v>
      </c>
      <c r="G12" s="514">
        <v>13</v>
      </c>
      <c r="H12" s="573"/>
      <c r="I12" s="573">
        <f>SUM(G12:H12)</f>
        <v>13</v>
      </c>
    </row>
    <row r="13" spans="1:9" s="60" customFormat="1" ht="12" customHeight="1">
      <c r="A13" s="205"/>
      <c r="B13" s="84" t="s">
        <v>182</v>
      </c>
      <c r="C13" s="58"/>
      <c r="D13" s="59"/>
      <c r="E13" s="59"/>
      <c r="F13" s="59"/>
      <c r="G13" s="513"/>
      <c r="H13" s="62"/>
      <c r="I13" s="62"/>
    </row>
    <row r="14" spans="1:9" s="15" customFormat="1" ht="12" customHeight="1">
      <c r="A14" s="239" t="s">
        <v>497</v>
      </c>
      <c r="B14" s="13" t="s">
        <v>382</v>
      </c>
      <c r="C14" s="14"/>
      <c r="D14" s="50">
        <v>22296</v>
      </c>
      <c r="E14" s="50">
        <v>22296</v>
      </c>
      <c r="F14" s="50">
        <v>22722</v>
      </c>
      <c r="G14" s="513">
        <v>22822</v>
      </c>
      <c r="H14" s="574">
        <v>213</v>
      </c>
      <c r="I14" s="574">
        <f>SUM(G14:H14)</f>
        <v>23035</v>
      </c>
    </row>
    <row r="15" spans="1:9" s="15" customFormat="1" ht="12" customHeight="1">
      <c r="A15" s="239" t="s">
        <v>498</v>
      </c>
      <c r="B15" s="16" t="s">
        <v>383</v>
      </c>
      <c r="C15" s="17"/>
      <c r="D15" s="50">
        <f>SUM(D16:D19)</f>
        <v>7343</v>
      </c>
      <c r="E15" s="50">
        <f>SUM(E16:E19)</f>
        <v>7343</v>
      </c>
      <c r="F15" s="50">
        <f>SUM(F16:F19)</f>
        <v>7396</v>
      </c>
      <c r="G15" s="50">
        <f>SUM(G16:G19)</f>
        <v>7428</v>
      </c>
      <c r="H15" s="50">
        <f>SUM(H16:H19)</f>
        <v>68</v>
      </c>
      <c r="I15" s="574">
        <f aca="true" t="shared" si="0" ref="I15:I49">SUM(G15:H15)</f>
        <v>7496</v>
      </c>
    </row>
    <row r="16" spans="1:9" s="15" customFormat="1" ht="12" customHeight="1">
      <c r="A16" s="239"/>
      <c r="B16" s="18"/>
      <c r="C16" s="19" t="s">
        <v>540</v>
      </c>
      <c r="D16" s="50">
        <v>6190</v>
      </c>
      <c r="E16" s="50">
        <v>6190</v>
      </c>
      <c r="F16" s="50">
        <v>6238</v>
      </c>
      <c r="G16" s="513">
        <v>6267</v>
      </c>
      <c r="H16" s="574">
        <v>62</v>
      </c>
      <c r="I16" s="574">
        <f t="shared" si="0"/>
        <v>6329</v>
      </c>
    </row>
    <row r="17" spans="1:9" s="15" customFormat="1" ht="12" customHeight="1">
      <c r="A17" s="239"/>
      <c r="B17" s="18"/>
      <c r="C17" s="19" t="s">
        <v>531</v>
      </c>
      <c r="D17" s="50">
        <v>624</v>
      </c>
      <c r="E17" s="50">
        <v>624</v>
      </c>
      <c r="F17" s="50">
        <v>625</v>
      </c>
      <c r="G17" s="513">
        <v>628</v>
      </c>
      <c r="H17" s="574">
        <v>6</v>
      </c>
      <c r="I17" s="574">
        <f t="shared" si="0"/>
        <v>634</v>
      </c>
    </row>
    <row r="18" spans="1:9" s="15" customFormat="1" ht="12" customHeight="1">
      <c r="A18" s="239"/>
      <c r="B18" s="18"/>
      <c r="C18" s="19" t="s">
        <v>532</v>
      </c>
      <c r="D18" s="50">
        <v>499</v>
      </c>
      <c r="E18" s="50">
        <v>499</v>
      </c>
      <c r="F18" s="50">
        <v>503</v>
      </c>
      <c r="G18" s="513">
        <v>503</v>
      </c>
      <c r="H18" s="574">
        <v>0</v>
      </c>
      <c r="I18" s="574">
        <f t="shared" si="0"/>
        <v>503</v>
      </c>
    </row>
    <row r="19" spans="1:9" s="15" customFormat="1" ht="12" customHeight="1">
      <c r="A19" s="239"/>
      <c r="B19" s="18"/>
      <c r="C19" s="19" t="s">
        <v>384</v>
      </c>
      <c r="D19" s="50">
        <v>30</v>
      </c>
      <c r="E19" s="50">
        <v>30</v>
      </c>
      <c r="F19" s="50">
        <v>30</v>
      </c>
      <c r="G19" s="513">
        <v>30</v>
      </c>
      <c r="H19" s="574">
        <v>0</v>
      </c>
      <c r="I19" s="574">
        <f t="shared" si="0"/>
        <v>30</v>
      </c>
    </row>
    <row r="20" spans="1:9" s="15" customFormat="1" ht="12" customHeight="1">
      <c r="A20" s="239" t="s">
        <v>499</v>
      </c>
      <c r="B20" s="13" t="s">
        <v>385</v>
      </c>
      <c r="C20" s="20"/>
      <c r="D20" s="50">
        <v>10124</v>
      </c>
      <c r="E20" s="50">
        <v>10124</v>
      </c>
      <c r="F20" s="50">
        <v>11025</v>
      </c>
      <c r="G20" s="513">
        <v>11205</v>
      </c>
      <c r="H20" s="574">
        <v>85</v>
      </c>
      <c r="I20" s="574">
        <f t="shared" si="0"/>
        <v>11290</v>
      </c>
    </row>
    <row r="21" spans="1:9" s="15" customFormat="1" ht="12" customHeight="1">
      <c r="A21" s="239" t="s">
        <v>196</v>
      </c>
      <c r="B21" s="21" t="s">
        <v>386</v>
      </c>
      <c r="C21" s="22"/>
      <c r="D21" s="50">
        <f>SUM(D22:D23)</f>
        <v>0</v>
      </c>
      <c r="E21" s="50">
        <f>SUM(E22:E23)</f>
        <v>0</v>
      </c>
      <c r="F21" s="50">
        <f>SUM(F22:F23)</f>
        <v>0</v>
      </c>
      <c r="G21" s="50">
        <f>SUM(G22:G23)</f>
        <v>0</v>
      </c>
      <c r="H21" s="50">
        <f>SUM(H22:H23)</f>
        <v>0</v>
      </c>
      <c r="I21" s="574">
        <f t="shared" si="0"/>
        <v>0</v>
      </c>
    </row>
    <row r="22" spans="1:9" s="15" customFormat="1" ht="12" customHeight="1">
      <c r="A22" s="239"/>
      <c r="B22" s="21"/>
      <c r="C22" s="22" t="s">
        <v>380</v>
      </c>
      <c r="D22" s="50">
        <v>0</v>
      </c>
      <c r="E22" s="50">
        <v>0</v>
      </c>
      <c r="F22" s="50">
        <v>0</v>
      </c>
      <c r="G22" s="513">
        <f>SUM(E22:F22)</f>
        <v>0</v>
      </c>
      <c r="H22" s="574">
        <v>0</v>
      </c>
      <c r="I22" s="574">
        <f t="shared" si="0"/>
        <v>0</v>
      </c>
    </row>
    <row r="23" spans="1:9" s="15" customFormat="1" ht="12" customHeight="1">
      <c r="A23" s="239"/>
      <c r="B23" s="21"/>
      <c r="C23" s="22" t="s">
        <v>221</v>
      </c>
      <c r="D23" s="50">
        <v>0</v>
      </c>
      <c r="E23" s="50">
        <v>0</v>
      </c>
      <c r="F23" s="50">
        <v>0</v>
      </c>
      <c r="G23" s="513">
        <v>0</v>
      </c>
      <c r="H23" s="574">
        <v>0</v>
      </c>
      <c r="I23" s="574">
        <f t="shared" si="0"/>
        <v>0</v>
      </c>
    </row>
    <row r="24" spans="1:9" s="15" customFormat="1" ht="12" customHeight="1" hidden="1">
      <c r="A24" s="239"/>
      <c r="B24" s="13"/>
      <c r="C24" s="14"/>
      <c r="D24" s="50"/>
      <c r="E24" s="50"/>
      <c r="F24" s="50"/>
      <c r="G24" s="513">
        <f>SUM(E24:F24)</f>
        <v>0</v>
      </c>
      <c r="H24" s="574">
        <f>SUM(F24:G24)</f>
        <v>0</v>
      </c>
      <c r="I24" s="574">
        <f t="shared" si="0"/>
        <v>0</v>
      </c>
    </row>
    <row r="25" spans="1:9" s="15" customFormat="1" ht="12" customHeight="1">
      <c r="A25" s="239" t="s">
        <v>197</v>
      </c>
      <c r="B25" s="13" t="s">
        <v>387</v>
      </c>
      <c r="C25" s="20"/>
      <c r="D25" s="50">
        <v>0</v>
      </c>
      <c r="E25" s="50">
        <v>0</v>
      </c>
      <c r="F25" s="50">
        <v>0</v>
      </c>
      <c r="G25" s="513">
        <v>0</v>
      </c>
      <c r="H25" s="574">
        <v>0</v>
      </c>
      <c r="I25" s="574">
        <f t="shared" si="0"/>
        <v>0</v>
      </c>
    </row>
    <row r="26" spans="1:9" s="176" customFormat="1" ht="13.5">
      <c r="A26" s="205" t="s">
        <v>308</v>
      </c>
      <c r="B26" s="57" t="s">
        <v>541</v>
      </c>
      <c r="C26" s="61"/>
      <c r="D26" s="175">
        <f>SUM(D14,D15,D20,D21,D25)</f>
        <v>39763</v>
      </c>
      <c r="E26" s="175">
        <f>SUM(E14,E15,E20,E21,E25)</f>
        <v>39763</v>
      </c>
      <c r="F26" s="175">
        <f>SUM(F14,F15,F20,F21,F25)</f>
        <v>41143</v>
      </c>
      <c r="G26" s="175">
        <f>SUM(G14,G15,G20,G21,G25)</f>
        <v>41455</v>
      </c>
      <c r="H26" s="175">
        <f>SUM(H14,H15,H20,H21,H25)</f>
        <v>366</v>
      </c>
      <c r="I26" s="616">
        <f t="shared" si="0"/>
        <v>41821</v>
      </c>
    </row>
    <row r="27" spans="1:9" s="15" customFormat="1" ht="12" customHeight="1">
      <c r="A27" s="239" t="s">
        <v>198</v>
      </c>
      <c r="B27" s="13" t="s">
        <v>388</v>
      </c>
      <c r="C27" s="14"/>
      <c r="D27" s="50">
        <v>9000</v>
      </c>
      <c r="E27" s="50">
        <v>9000</v>
      </c>
      <c r="F27" s="50">
        <v>9527</v>
      </c>
      <c r="G27" s="513">
        <v>10327</v>
      </c>
      <c r="H27" s="574">
        <v>0</v>
      </c>
      <c r="I27" s="574">
        <f t="shared" si="0"/>
        <v>10327</v>
      </c>
    </row>
    <row r="28" spans="1:9" s="15" customFormat="1" ht="12" customHeight="1">
      <c r="A28" s="239" t="s">
        <v>199</v>
      </c>
      <c r="B28" s="13" t="s">
        <v>389</v>
      </c>
      <c r="C28" s="20"/>
      <c r="D28" s="50">
        <v>0</v>
      </c>
      <c r="E28" s="50">
        <v>0</v>
      </c>
      <c r="F28" s="50">
        <v>250</v>
      </c>
      <c r="G28" s="513">
        <v>1268</v>
      </c>
      <c r="H28" s="574">
        <v>0</v>
      </c>
      <c r="I28" s="574">
        <f t="shared" si="0"/>
        <v>1268</v>
      </c>
    </row>
    <row r="29" spans="1:9" s="15" customFormat="1" ht="12" customHeight="1">
      <c r="A29" s="239" t="s">
        <v>200</v>
      </c>
      <c r="B29" s="13" t="s">
        <v>390</v>
      </c>
      <c r="D29" s="50">
        <f>SUM(D31:D32)</f>
        <v>0</v>
      </c>
      <c r="E29" s="50">
        <f>SUM(E31:E32)</f>
        <v>0</v>
      </c>
      <c r="F29" s="50">
        <f>SUM(F31:F32)</f>
        <v>0</v>
      </c>
      <c r="G29" s="50">
        <f>SUM(G31:G32)</f>
        <v>0</v>
      </c>
      <c r="H29" s="50">
        <v>0</v>
      </c>
      <c r="I29" s="574">
        <f t="shared" si="0"/>
        <v>0</v>
      </c>
    </row>
    <row r="30" spans="1:9" s="15" customFormat="1" ht="12" customHeight="1" hidden="1">
      <c r="A30" s="239"/>
      <c r="B30" s="13"/>
      <c r="C30" s="14"/>
      <c r="D30" s="52"/>
      <c r="E30" s="52"/>
      <c r="F30" s="52"/>
      <c r="G30" s="513">
        <f>SUM(E30:F30)</f>
        <v>0</v>
      </c>
      <c r="H30" s="574"/>
      <c r="I30" s="574">
        <f t="shared" si="0"/>
        <v>0</v>
      </c>
    </row>
    <row r="31" spans="1:9" s="88" customFormat="1" ht="12" customHeight="1">
      <c r="A31" s="196"/>
      <c r="B31" s="87"/>
      <c r="C31" s="64" t="s">
        <v>380</v>
      </c>
      <c r="D31" s="50">
        <v>0</v>
      </c>
      <c r="E31" s="50">
        <v>0</v>
      </c>
      <c r="F31" s="50">
        <v>0</v>
      </c>
      <c r="G31" s="513">
        <f>SUM(E31:F31)</f>
        <v>0</v>
      </c>
      <c r="H31" s="574">
        <v>0</v>
      </c>
      <c r="I31" s="574">
        <f t="shared" si="0"/>
        <v>0</v>
      </c>
    </row>
    <row r="32" spans="1:9" s="88" customFormat="1" ht="12" customHeight="1">
      <c r="A32" s="196"/>
      <c r="B32" s="87"/>
      <c r="C32" s="64" t="s">
        <v>221</v>
      </c>
      <c r="D32" s="50">
        <v>0</v>
      </c>
      <c r="E32" s="50">
        <v>0</v>
      </c>
      <c r="F32" s="50">
        <v>0</v>
      </c>
      <c r="G32" s="513">
        <f>SUM(E32:F32)</f>
        <v>0</v>
      </c>
      <c r="H32" s="574">
        <v>0</v>
      </c>
      <c r="I32" s="574">
        <f t="shared" si="0"/>
        <v>0</v>
      </c>
    </row>
    <row r="33" spans="1:9" s="60" customFormat="1" ht="12" customHeight="1">
      <c r="A33" s="205" t="s">
        <v>319</v>
      </c>
      <c r="B33" s="57" t="s">
        <v>542</v>
      </c>
      <c r="C33" s="61"/>
      <c r="D33" s="59">
        <f>SUM(D27,D28,D29)</f>
        <v>9000</v>
      </c>
      <c r="E33" s="59">
        <f>SUM(E27,E28,E29)</f>
        <v>9000</v>
      </c>
      <c r="F33" s="59">
        <f>SUM(F27,F28,F29)</f>
        <v>9777</v>
      </c>
      <c r="G33" s="59">
        <f>SUM(G27,G28,G29)</f>
        <v>11595</v>
      </c>
      <c r="H33" s="59">
        <f>SUM(H27,H28,H29)</f>
        <v>0</v>
      </c>
      <c r="I33" s="616">
        <f t="shared" si="0"/>
        <v>11595</v>
      </c>
    </row>
    <row r="34" spans="1:9" s="625" customFormat="1" ht="12" customHeight="1">
      <c r="A34" s="620"/>
      <c r="B34" s="621" t="s">
        <v>379</v>
      </c>
      <c r="C34" s="622"/>
      <c r="D34" s="623">
        <f>SUM(D26,D27:D29)</f>
        <v>48763</v>
      </c>
      <c r="E34" s="623">
        <f>SUM(E26,E27:E29)</f>
        <v>48763</v>
      </c>
      <c r="F34" s="623">
        <f>SUM(F26,F27:F29)</f>
        <v>50920</v>
      </c>
      <c r="G34" s="623">
        <f>SUM(G26,G27:G29)</f>
        <v>53050</v>
      </c>
      <c r="H34" s="623">
        <f>SUM(H26,H27:H29)</f>
        <v>366</v>
      </c>
      <c r="I34" s="624">
        <f t="shared" si="0"/>
        <v>53416</v>
      </c>
    </row>
    <row r="35" spans="1:9" s="60" customFormat="1" ht="12" customHeight="1">
      <c r="A35" s="205"/>
      <c r="B35" s="83" t="s">
        <v>543</v>
      </c>
      <c r="C35" s="62"/>
      <c r="D35" s="50"/>
      <c r="E35" s="50"/>
      <c r="F35" s="50"/>
      <c r="G35" s="513"/>
      <c r="H35" s="574"/>
      <c r="I35" s="574"/>
    </row>
    <row r="36" spans="1:9" s="60" customFormat="1" ht="12" customHeight="1">
      <c r="A36" s="196" t="s">
        <v>497</v>
      </c>
      <c r="B36" s="64" t="s">
        <v>391</v>
      </c>
      <c r="C36" s="63"/>
      <c r="D36" s="50">
        <v>0</v>
      </c>
      <c r="E36" s="50">
        <v>0</v>
      </c>
      <c r="F36" s="50">
        <v>0</v>
      </c>
      <c r="G36" s="513">
        <v>0</v>
      </c>
      <c r="H36" s="574">
        <v>0</v>
      </c>
      <c r="I36" s="574">
        <f t="shared" si="0"/>
        <v>0</v>
      </c>
    </row>
    <row r="37" spans="1:9" s="60" customFormat="1" ht="12" customHeight="1">
      <c r="A37" s="196" t="s">
        <v>498</v>
      </c>
      <c r="B37" s="64" t="s">
        <v>392</v>
      </c>
      <c r="C37" s="63"/>
      <c r="D37" s="50">
        <v>2200</v>
      </c>
      <c r="E37" s="50">
        <v>2200</v>
      </c>
      <c r="F37" s="50">
        <v>2200</v>
      </c>
      <c r="G37" s="513">
        <v>2200</v>
      </c>
      <c r="H37" s="574">
        <v>0</v>
      </c>
      <c r="I37" s="574">
        <f t="shared" si="0"/>
        <v>2200</v>
      </c>
    </row>
    <row r="38" spans="1:9" s="60" customFormat="1" ht="12" customHeight="1">
      <c r="A38" s="196" t="s">
        <v>499</v>
      </c>
      <c r="B38" s="64" t="s">
        <v>393</v>
      </c>
      <c r="C38" s="63"/>
      <c r="D38" s="50">
        <v>5600</v>
      </c>
      <c r="E38" s="50">
        <v>5600</v>
      </c>
      <c r="F38" s="50">
        <v>5600</v>
      </c>
      <c r="G38" s="513">
        <v>5600</v>
      </c>
      <c r="H38" s="574">
        <v>0</v>
      </c>
      <c r="I38" s="574">
        <f t="shared" si="0"/>
        <v>5600</v>
      </c>
    </row>
    <row r="39" spans="1:9" s="60" customFormat="1" ht="12" customHeight="1">
      <c r="A39" s="196" t="s">
        <v>196</v>
      </c>
      <c r="B39" s="64" t="s">
        <v>92</v>
      </c>
      <c r="C39" s="63"/>
      <c r="D39" s="50">
        <v>0</v>
      </c>
      <c r="E39" s="50">
        <v>0</v>
      </c>
      <c r="F39" s="50">
        <v>0</v>
      </c>
      <c r="G39" s="513">
        <v>0</v>
      </c>
      <c r="H39" s="574">
        <v>0</v>
      </c>
      <c r="I39" s="574">
        <f t="shared" si="0"/>
        <v>0</v>
      </c>
    </row>
    <row r="40" spans="1:9" s="60" customFormat="1" ht="12" customHeight="1">
      <c r="A40" s="196" t="s">
        <v>197</v>
      </c>
      <c r="B40" s="64" t="s">
        <v>394</v>
      </c>
      <c r="C40" s="63"/>
      <c r="D40" s="50">
        <v>0</v>
      </c>
      <c r="E40" s="50">
        <v>0</v>
      </c>
      <c r="F40" s="50">
        <v>0</v>
      </c>
      <c r="G40" s="513">
        <v>0</v>
      </c>
      <c r="H40" s="574">
        <v>0</v>
      </c>
      <c r="I40" s="574">
        <f t="shared" si="0"/>
        <v>0</v>
      </c>
    </row>
    <row r="41" spans="1:9" s="60" customFormat="1" ht="12" customHeight="1">
      <c r="A41" s="196" t="s">
        <v>198</v>
      </c>
      <c r="B41" s="64" t="s">
        <v>395</v>
      </c>
      <c r="C41" s="63"/>
      <c r="D41" s="50">
        <v>0</v>
      </c>
      <c r="E41" s="50">
        <v>0</v>
      </c>
      <c r="F41" s="50">
        <v>0</v>
      </c>
      <c r="G41" s="513">
        <v>0</v>
      </c>
      <c r="H41" s="574">
        <v>0</v>
      </c>
      <c r="I41" s="574">
        <f t="shared" si="0"/>
        <v>0</v>
      </c>
    </row>
    <row r="42" spans="1:9" s="60" customFormat="1" ht="12" customHeight="1">
      <c r="A42" s="196" t="s">
        <v>199</v>
      </c>
      <c r="B42" s="64" t="s">
        <v>396</v>
      </c>
      <c r="C42" s="63"/>
      <c r="D42" s="50">
        <v>10</v>
      </c>
      <c r="E42" s="50">
        <v>10</v>
      </c>
      <c r="F42" s="50">
        <v>10</v>
      </c>
      <c r="G42" s="513">
        <v>10</v>
      </c>
      <c r="H42" s="574">
        <v>0</v>
      </c>
      <c r="I42" s="574">
        <f t="shared" si="0"/>
        <v>10</v>
      </c>
    </row>
    <row r="43" spans="1:9" s="60" customFormat="1" ht="12" customHeight="1">
      <c r="A43" s="196" t="s">
        <v>200</v>
      </c>
      <c r="B43" s="64" t="s">
        <v>397</v>
      </c>
      <c r="C43" s="63"/>
      <c r="D43" s="50">
        <v>0</v>
      </c>
      <c r="E43" s="50">
        <v>0</v>
      </c>
      <c r="F43" s="50">
        <v>0</v>
      </c>
      <c r="G43" s="513">
        <v>0</v>
      </c>
      <c r="H43" s="574">
        <v>85</v>
      </c>
      <c r="I43" s="574">
        <f t="shared" si="0"/>
        <v>85</v>
      </c>
    </row>
    <row r="44" spans="1:9" s="60" customFormat="1" ht="12" customHeight="1">
      <c r="A44" s="196" t="s">
        <v>201</v>
      </c>
      <c r="B44" s="64" t="s">
        <v>398</v>
      </c>
      <c r="C44" s="63"/>
      <c r="D44" s="50">
        <v>0</v>
      </c>
      <c r="E44" s="50">
        <v>0</v>
      </c>
      <c r="F44" s="50">
        <v>0</v>
      </c>
      <c r="G44" s="513">
        <v>0</v>
      </c>
      <c r="H44" s="574">
        <v>0</v>
      </c>
      <c r="I44" s="574">
        <f t="shared" si="0"/>
        <v>0</v>
      </c>
    </row>
    <row r="45" spans="1:9" s="60" customFormat="1" ht="12" customHeight="1">
      <c r="A45" s="196" t="s">
        <v>202</v>
      </c>
      <c r="B45" s="64" t="s">
        <v>399</v>
      </c>
      <c r="C45" s="63"/>
      <c r="D45" s="50">
        <v>0</v>
      </c>
      <c r="E45" s="50">
        <v>0</v>
      </c>
      <c r="F45" s="50">
        <v>0</v>
      </c>
      <c r="G45" s="513">
        <v>0</v>
      </c>
      <c r="H45" s="574">
        <v>0</v>
      </c>
      <c r="I45" s="574">
        <f t="shared" si="0"/>
        <v>0</v>
      </c>
    </row>
    <row r="46" spans="1:9" s="60" customFormat="1" ht="12" customHeight="1">
      <c r="A46" s="196" t="s">
        <v>203</v>
      </c>
      <c r="B46" s="64" t="s">
        <v>401</v>
      </c>
      <c r="C46" s="63"/>
      <c r="D46" s="50">
        <v>0</v>
      </c>
      <c r="E46" s="50">
        <v>0</v>
      </c>
      <c r="F46" s="50">
        <v>2157</v>
      </c>
      <c r="G46" s="513">
        <v>2157</v>
      </c>
      <c r="H46" s="574">
        <v>0</v>
      </c>
      <c r="I46" s="574">
        <f t="shared" si="0"/>
        <v>2157</v>
      </c>
    </row>
    <row r="47" spans="1:9" s="625" customFormat="1" ht="12" customHeight="1">
      <c r="A47" s="620"/>
      <c r="B47" s="621" t="s">
        <v>82</v>
      </c>
      <c r="C47" s="626"/>
      <c r="D47" s="623">
        <f>SUM(D36:D46)</f>
        <v>7810</v>
      </c>
      <c r="E47" s="623">
        <f>SUM(E36:E46)</f>
        <v>7810</v>
      </c>
      <c r="F47" s="623">
        <f>SUM(F36:F46)</f>
        <v>9967</v>
      </c>
      <c r="G47" s="623">
        <f>SUM(G36:G46)</f>
        <v>9967</v>
      </c>
      <c r="H47" s="623">
        <f>SUM(H36:H46)</f>
        <v>85</v>
      </c>
      <c r="I47" s="624">
        <f t="shared" si="0"/>
        <v>10052</v>
      </c>
    </row>
    <row r="48" spans="1:9" ht="12.75">
      <c r="A48" s="439" t="s">
        <v>204</v>
      </c>
      <c r="B48" s="64" t="s">
        <v>400</v>
      </c>
      <c r="C48" s="63"/>
      <c r="D48" s="50">
        <v>40953</v>
      </c>
      <c r="E48" s="50">
        <v>40953</v>
      </c>
      <c r="F48" s="50">
        <v>40953</v>
      </c>
      <c r="G48" s="513">
        <v>43083</v>
      </c>
      <c r="H48" s="574">
        <v>281</v>
      </c>
      <c r="I48" s="574">
        <f t="shared" si="0"/>
        <v>43364</v>
      </c>
    </row>
    <row r="49" spans="1:9" s="631" customFormat="1" ht="15">
      <c r="A49" s="627"/>
      <c r="B49" s="628" t="s">
        <v>219</v>
      </c>
      <c r="C49" s="629"/>
      <c r="D49" s="630">
        <f>SUM(D47:D48)</f>
        <v>48763</v>
      </c>
      <c r="E49" s="630">
        <f>SUM(E47:E48)</f>
        <v>48763</v>
      </c>
      <c r="F49" s="630">
        <f>SUM(F47:F48)</f>
        <v>50920</v>
      </c>
      <c r="G49" s="630">
        <f>SUM(G47:G48)</f>
        <v>53050</v>
      </c>
      <c r="H49" s="630">
        <f>SUM(H47:H48)</f>
        <v>366</v>
      </c>
      <c r="I49" s="624">
        <f t="shared" si="0"/>
        <v>53416</v>
      </c>
    </row>
  </sheetData>
  <sheetProtection password="CC08"/>
  <mergeCells count="4">
    <mergeCell ref="A4:I4"/>
    <mergeCell ref="A5:I5"/>
    <mergeCell ref="A6:I6"/>
    <mergeCell ref="A7:I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Header>&amp;R&amp;"Times New Roman CE,Normál"3/g.számú melléklet
</oddHeader>
    <oddFooter>&amp;L&amp;"Times New Roman CE,Normál"&amp;8&amp;F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ntry="1"/>
  <dimension ref="A3:I49"/>
  <sheetViews>
    <sheetView workbookViewId="0" topLeftCell="A3">
      <selection activeCell="I10" sqref="I10"/>
    </sheetView>
  </sheetViews>
  <sheetFormatPr defaultColWidth="9.140625" defaultRowHeight="12.75"/>
  <cols>
    <col min="1" max="1" width="3.421875" style="23" customWidth="1"/>
    <col min="2" max="2" width="1.7109375" style="25" customWidth="1"/>
    <col min="3" max="3" width="33.28125" style="25" customWidth="1"/>
    <col min="4" max="4" width="8.57421875" style="24" customWidth="1"/>
    <col min="5" max="5" width="12.57421875" style="24" customWidth="1"/>
    <col min="6" max="6" width="11.28125" style="24" customWidth="1"/>
    <col min="7" max="7" width="10.57421875" style="168" customWidth="1"/>
    <col min="8" max="8" width="8.57421875" style="6" customWidth="1"/>
    <col min="9" max="9" width="10.57421875" style="6" customWidth="1"/>
    <col min="10" max="16384" width="8.8515625" style="6" customWidth="1"/>
  </cols>
  <sheetData>
    <row r="3" s="45" customFormat="1" ht="12.75">
      <c r="G3" s="166"/>
    </row>
    <row r="4" spans="1:9" ht="19.5" customHeight="1">
      <c r="A4" s="793" t="s">
        <v>77</v>
      </c>
      <c r="B4" s="793"/>
      <c r="C4" s="793"/>
      <c r="D4" s="793"/>
      <c r="E4" s="793"/>
      <c r="F4" s="793"/>
      <c r="G4" s="793"/>
      <c r="H4" s="793"/>
      <c r="I4" s="793"/>
    </row>
    <row r="5" spans="1:9" ht="19.5" customHeight="1">
      <c r="A5" s="793" t="s">
        <v>173</v>
      </c>
      <c r="B5" s="793"/>
      <c r="C5" s="793"/>
      <c r="D5" s="793"/>
      <c r="E5" s="793"/>
      <c r="F5" s="793"/>
      <c r="G5" s="793"/>
      <c r="H5" s="793"/>
      <c r="I5" s="793"/>
    </row>
    <row r="6" spans="1:9" ht="19.5" customHeight="1">
      <c r="A6" s="794" t="s">
        <v>479</v>
      </c>
      <c r="B6" s="794"/>
      <c r="C6" s="794"/>
      <c r="D6" s="794"/>
      <c r="E6" s="794"/>
      <c r="F6" s="794"/>
      <c r="G6" s="794"/>
      <c r="H6" s="794"/>
      <c r="I6" s="794"/>
    </row>
    <row r="7" spans="1:9" ht="19.5" customHeight="1">
      <c r="A7" s="795" t="s">
        <v>483</v>
      </c>
      <c r="B7" s="795"/>
      <c r="C7" s="795"/>
      <c r="D7" s="795"/>
      <c r="E7" s="795"/>
      <c r="F7" s="795"/>
      <c r="G7" s="795"/>
      <c r="H7" s="795"/>
      <c r="I7" s="795"/>
    </row>
    <row r="8" spans="1:7" ht="18.75">
      <c r="A8" s="46"/>
      <c r="B8" s="4"/>
      <c r="C8" s="3"/>
      <c r="D8" s="5"/>
      <c r="E8" s="5"/>
      <c r="F8" s="5"/>
      <c r="G8" s="167"/>
    </row>
    <row r="9" spans="2:9" ht="15.75" customHeight="1">
      <c r="B9" s="7"/>
      <c r="C9" s="7"/>
      <c r="D9" s="8"/>
      <c r="E9" s="8"/>
      <c r="F9" s="8"/>
      <c r="G9" s="170"/>
      <c r="H9" s="491"/>
      <c r="I9" s="515" t="s">
        <v>241</v>
      </c>
    </row>
    <row r="10" spans="1:9" s="402" customFormat="1" ht="39.75" customHeight="1">
      <c r="A10" s="399" t="s">
        <v>573</v>
      </c>
      <c r="B10" s="400"/>
      <c r="C10" s="401" t="s">
        <v>242</v>
      </c>
      <c r="D10" s="534" t="s">
        <v>105</v>
      </c>
      <c r="E10" s="534" t="s">
        <v>609</v>
      </c>
      <c r="F10" s="559" t="s">
        <v>592</v>
      </c>
      <c r="G10" s="569" t="s">
        <v>608</v>
      </c>
      <c r="H10" s="549" t="s">
        <v>170</v>
      </c>
      <c r="I10" s="569" t="s">
        <v>664</v>
      </c>
    </row>
    <row r="11" spans="1:9" s="11" customFormat="1" ht="12" customHeight="1">
      <c r="A11" s="237" t="s">
        <v>497</v>
      </c>
      <c r="B11" s="9"/>
      <c r="C11" s="82" t="s">
        <v>498</v>
      </c>
      <c r="D11" s="10" t="s">
        <v>499</v>
      </c>
      <c r="E11" s="10" t="s">
        <v>196</v>
      </c>
      <c r="F11" s="10" t="s">
        <v>197</v>
      </c>
      <c r="G11" s="511" t="s">
        <v>198</v>
      </c>
      <c r="H11" s="565" t="s">
        <v>199</v>
      </c>
      <c r="I11" s="581" t="s">
        <v>200</v>
      </c>
    </row>
    <row r="12" spans="1:9" s="12" customFormat="1" ht="12" customHeight="1">
      <c r="A12" s="238"/>
      <c r="B12" s="47" t="s">
        <v>206</v>
      </c>
      <c r="C12" s="48"/>
      <c r="D12" s="90">
        <v>13</v>
      </c>
      <c r="E12" s="90">
        <v>13</v>
      </c>
      <c r="F12" s="90">
        <v>13</v>
      </c>
      <c r="G12" s="514">
        <v>13</v>
      </c>
      <c r="H12" s="573"/>
      <c r="I12" s="573">
        <f>SUM(G12:H12)</f>
        <v>13</v>
      </c>
    </row>
    <row r="13" spans="1:9" s="60" customFormat="1" ht="12" customHeight="1">
      <c r="A13" s="205"/>
      <c r="B13" s="84" t="s">
        <v>182</v>
      </c>
      <c r="C13" s="58"/>
      <c r="D13" s="59"/>
      <c r="E13" s="59"/>
      <c r="F13" s="59"/>
      <c r="G13" s="513"/>
      <c r="H13" s="62"/>
      <c r="I13" s="62"/>
    </row>
    <row r="14" spans="1:9" s="15" customFormat="1" ht="12" customHeight="1">
      <c r="A14" s="239" t="s">
        <v>497</v>
      </c>
      <c r="B14" s="13" t="s">
        <v>382</v>
      </c>
      <c r="C14" s="14"/>
      <c r="D14" s="50">
        <v>23969</v>
      </c>
      <c r="E14" s="50">
        <v>23969</v>
      </c>
      <c r="F14" s="50">
        <v>24346</v>
      </c>
      <c r="G14" s="513">
        <v>24446</v>
      </c>
      <c r="H14" s="574">
        <v>219</v>
      </c>
      <c r="I14" s="574">
        <f>SUM(G14:H14)</f>
        <v>24665</v>
      </c>
    </row>
    <row r="15" spans="1:9" s="15" customFormat="1" ht="12" customHeight="1">
      <c r="A15" s="239" t="s">
        <v>498</v>
      </c>
      <c r="B15" s="16" t="s">
        <v>383</v>
      </c>
      <c r="C15" s="17"/>
      <c r="D15" s="50">
        <f>SUM(D16:D19)</f>
        <v>7753</v>
      </c>
      <c r="E15" s="50">
        <f>SUM(E16:E19)</f>
        <v>7753</v>
      </c>
      <c r="F15" s="50">
        <f>SUM(F16:F19)</f>
        <v>7809</v>
      </c>
      <c r="G15" s="50">
        <f>SUM(G16:G19)</f>
        <v>7841</v>
      </c>
      <c r="H15" s="50">
        <f>SUM(H16:H19)</f>
        <v>99</v>
      </c>
      <c r="I15" s="574">
        <f aca="true" t="shared" si="0" ref="I15:I49">SUM(G15:H15)</f>
        <v>7940</v>
      </c>
    </row>
    <row r="16" spans="1:9" s="15" customFormat="1" ht="12" customHeight="1">
      <c r="A16" s="239"/>
      <c r="B16" s="18"/>
      <c r="C16" s="19" t="s">
        <v>540</v>
      </c>
      <c r="D16" s="50">
        <v>6571</v>
      </c>
      <c r="E16" s="50">
        <v>6571</v>
      </c>
      <c r="F16" s="50">
        <v>6616</v>
      </c>
      <c r="G16" s="513">
        <v>6645</v>
      </c>
      <c r="H16" s="574">
        <v>64</v>
      </c>
      <c r="I16" s="574">
        <f t="shared" si="0"/>
        <v>6709</v>
      </c>
    </row>
    <row r="17" spans="1:9" s="15" customFormat="1" ht="12" customHeight="1">
      <c r="A17" s="239"/>
      <c r="B17" s="18"/>
      <c r="C17" s="19" t="s">
        <v>531</v>
      </c>
      <c r="D17" s="50">
        <v>653</v>
      </c>
      <c r="E17" s="50">
        <v>653</v>
      </c>
      <c r="F17" s="50">
        <v>655</v>
      </c>
      <c r="G17" s="513">
        <v>658</v>
      </c>
      <c r="H17" s="574">
        <v>6</v>
      </c>
      <c r="I17" s="574">
        <f t="shared" si="0"/>
        <v>664</v>
      </c>
    </row>
    <row r="18" spans="1:9" s="15" customFormat="1" ht="12" customHeight="1">
      <c r="A18" s="239"/>
      <c r="B18" s="18"/>
      <c r="C18" s="19" t="s">
        <v>532</v>
      </c>
      <c r="D18" s="50">
        <v>499</v>
      </c>
      <c r="E18" s="50">
        <v>499</v>
      </c>
      <c r="F18" s="50">
        <v>508</v>
      </c>
      <c r="G18" s="513">
        <v>508</v>
      </c>
      <c r="H18" s="574">
        <v>0</v>
      </c>
      <c r="I18" s="574">
        <f t="shared" si="0"/>
        <v>508</v>
      </c>
    </row>
    <row r="19" spans="1:9" s="15" customFormat="1" ht="12" customHeight="1">
      <c r="A19" s="239"/>
      <c r="B19" s="18"/>
      <c r="C19" s="19" t="s">
        <v>384</v>
      </c>
      <c r="D19" s="50">
        <v>30</v>
      </c>
      <c r="E19" s="50">
        <v>30</v>
      </c>
      <c r="F19" s="50">
        <v>30</v>
      </c>
      <c r="G19" s="513">
        <v>30</v>
      </c>
      <c r="H19" s="574">
        <v>29</v>
      </c>
      <c r="I19" s="574">
        <f t="shared" si="0"/>
        <v>59</v>
      </c>
    </row>
    <row r="20" spans="1:9" s="15" customFormat="1" ht="12" customHeight="1">
      <c r="A20" s="239" t="s">
        <v>499</v>
      </c>
      <c r="B20" s="13" t="s">
        <v>385</v>
      </c>
      <c r="C20" s="20"/>
      <c r="D20" s="50">
        <v>23241</v>
      </c>
      <c r="E20" s="50">
        <v>23441</v>
      </c>
      <c r="F20" s="50">
        <v>25483</v>
      </c>
      <c r="G20" s="513">
        <v>25583</v>
      </c>
      <c r="H20" s="574">
        <v>-74</v>
      </c>
      <c r="I20" s="574">
        <f t="shared" si="0"/>
        <v>25509</v>
      </c>
    </row>
    <row r="21" spans="1:9" s="15" customFormat="1" ht="12" customHeight="1">
      <c r="A21" s="239" t="s">
        <v>196</v>
      </c>
      <c r="B21" s="21" t="s">
        <v>386</v>
      </c>
      <c r="C21" s="22"/>
      <c r="D21" s="50">
        <f>SUM(D22:D23)</f>
        <v>0</v>
      </c>
      <c r="E21" s="50">
        <f>SUM(E22:E23)</f>
        <v>0</v>
      </c>
      <c r="F21" s="50">
        <f>SUM(F22:F23)</f>
        <v>0</v>
      </c>
      <c r="G21" s="50">
        <f>SUM(G22:G23)</f>
        <v>0</v>
      </c>
      <c r="H21" s="50">
        <f>SUM(H22:H23)</f>
        <v>0</v>
      </c>
      <c r="I21" s="574">
        <f t="shared" si="0"/>
        <v>0</v>
      </c>
    </row>
    <row r="22" spans="1:9" s="15" customFormat="1" ht="12" customHeight="1">
      <c r="A22" s="239"/>
      <c r="B22" s="21"/>
      <c r="C22" s="22" t="s">
        <v>380</v>
      </c>
      <c r="D22" s="50">
        <v>0</v>
      </c>
      <c r="E22" s="50">
        <v>0</v>
      </c>
      <c r="F22" s="50">
        <v>0</v>
      </c>
      <c r="G22" s="513">
        <f>SUM(E22:F22)</f>
        <v>0</v>
      </c>
      <c r="H22" s="574">
        <v>0</v>
      </c>
      <c r="I22" s="574">
        <f t="shared" si="0"/>
        <v>0</v>
      </c>
    </row>
    <row r="23" spans="1:9" s="15" customFormat="1" ht="12" customHeight="1">
      <c r="A23" s="239"/>
      <c r="B23" s="21"/>
      <c r="C23" s="22" t="s">
        <v>221</v>
      </c>
      <c r="D23" s="50">
        <v>0</v>
      </c>
      <c r="E23" s="50">
        <v>0</v>
      </c>
      <c r="F23" s="50">
        <v>0</v>
      </c>
      <c r="G23" s="513">
        <v>0</v>
      </c>
      <c r="H23" s="574">
        <v>0</v>
      </c>
      <c r="I23" s="574">
        <f t="shared" si="0"/>
        <v>0</v>
      </c>
    </row>
    <row r="24" spans="1:9" s="15" customFormat="1" ht="12" customHeight="1" hidden="1">
      <c r="A24" s="239"/>
      <c r="B24" s="13"/>
      <c r="C24" s="14"/>
      <c r="D24" s="50"/>
      <c r="E24" s="50"/>
      <c r="F24" s="50"/>
      <c r="G24" s="513">
        <f>SUM(E24:F24)</f>
        <v>0</v>
      </c>
      <c r="H24" s="574">
        <f>SUM(F24:G24)</f>
        <v>0</v>
      </c>
      <c r="I24" s="574">
        <f t="shared" si="0"/>
        <v>0</v>
      </c>
    </row>
    <row r="25" spans="1:9" s="15" customFormat="1" ht="12" customHeight="1">
      <c r="A25" s="239" t="s">
        <v>197</v>
      </c>
      <c r="B25" s="13" t="s">
        <v>387</v>
      </c>
      <c r="C25" s="20"/>
      <c r="D25" s="50">
        <v>0</v>
      </c>
      <c r="E25" s="50">
        <v>0</v>
      </c>
      <c r="F25" s="50">
        <v>0</v>
      </c>
      <c r="G25" s="513">
        <v>0</v>
      </c>
      <c r="H25" s="574">
        <v>0</v>
      </c>
      <c r="I25" s="574">
        <f t="shared" si="0"/>
        <v>0</v>
      </c>
    </row>
    <row r="26" spans="1:9" s="176" customFormat="1" ht="13.5">
      <c r="A26" s="205" t="s">
        <v>308</v>
      </c>
      <c r="B26" s="57" t="s">
        <v>541</v>
      </c>
      <c r="C26" s="61"/>
      <c r="D26" s="175">
        <f>SUM(D14,D15,D20,D21,D25)</f>
        <v>54963</v>
      </c>
      <c r="E26" s="175">
        <f>SUM(E14,E15,E20,E21,E25)</f>
        <v>55163</v>
      </c>
      <c r="F26" s="175">
        <f>SUM(F14,F15,F20,F21,F25)</f>
        <v>57638</v>
      </c>
      <c r="G26" s="175">
        <f>SUM(G14,G15,G20,G21,G25)</f>
        <v>57870</v>
      </c>
      <c r="H26" s="175">
        <f>SUM(H14,H15,H20,H21,H25)</f>
        <v>244</v>
      </c>
      <c r="I26" s="616">
        <f t="shared" si="0"/>
        <v>58114</v>
      </c>
    </row>
    <row r="27" spans="1:9" s="15" customFormat="1" ht="12" customHeight="1">
      <c r="A27" s="239" t="s">
        <v>198</v>
      </c>
      <c r="B27" s="13" t="s">
        <v>388</v>
      </c>
      <c r="C27" s="14"/>
      <c r="D27" s="50">
        <v>8000</v>
      </c>
      <c r="E27" s="50">
        <v>8000</v>
      </c>
      <c r="F27" s="50">
        <v>8531</v>
      </c>
      <c r="G27" s="513">
        <v>8531</v>
      </c>
      <c r="H27" s="574">
        <v>0</v>
      </c>
      <c r="I27" s="574">
        <f t="shared" si="0"/>
        <v>8531</v>
      </c>
    </row>
    <row r="28" spans="1:9" s="15" customFormat="1" ht="12" customHeight="1">
      <c r="A28" s="239" t="s">
        <v>199</v>
      </c>
      <c r="B28" s="13" t="s">
        <v>389</v>
      </c>
      <c r="C28" s="20"/>
      <c r="D28" s="50">
        <v>0</v>
      </c>
      <c r="E28" s="50">
        <v>0</v>
      </c>
      <c r="F28" s="50">
        <v>0</v>
      </c>
      <c r="G28" s="513">
        <v>1021</v>
      </c>
      <c r="H28" s="574">
        <v>131</v>
      </c>
      <c r="I28" s="574">
        <f t="shared" si="0"/>
        <v>1152</v>
      </c>
    </row>
    <row r="29" spans="1:9" s="15" customFormat="1" ht="12" customHeight="1">
      <c r="A29" s="239" t="s">
        <v>200</v>
      </c>
      <c r="B29" s="13" t="s">
        <v>390</v>
      </c>
      <c r="D29" s="50">
        <f>SUM(D31:D32)</f>
        <v>0</v>
      </c>
      <c r="E29" s="50">
        <f>SUM(E31:E32)</f>
        <v>0</v>
      </c>
      <c r="F29" s="50">
        <f>SUM(F31:F32)</f>
        <v>0</v>
      </c>
      <c r="G29" s="50">
        <f>SUM(G31:G32)</f>
        <v>0</v>
      </c>
      <c r="H29" s="50">
        <f>SUM(H31:H32)</f>
        <v>0</v>
      </c>
      <c r="I29" s="574">
        <f t="shared" si="0"/>
        <v>0</v>
      </c>
    </row>
    <row r="30" spans="1:9" s="15" customFormat="1" ht="12" customHeight="1" hidden="1">
      <c r="A30" s="239"/>
      <c r="B30" s="13"/>
      <c r="C30" s="14"/>
      <c r="D30" s="52"/>
      <c r="E30" s="52"/>
      <c r="F30" s="52"/>
      <c r="G30" s="513">
        <f>SUM(E30:F30)</f>
        <v>0</v>
      </c>
      <c r="H30" s="574"/>
      <c r="I30" s="574">
        <f t="shared" si="0"/>
        <v>0</v>
      </c>
    </row>
    <row r="31" spans="1:9" s="88" customFormat="1" ht="12" customHeight="1">
      <c r="A31" s="196"/>
      <c r="B31" s="87"/>
      <c r="C31" s="64" t="s">
        <v>380</v>
      </c>
      <c r="D31" s="50">
        <v>0</v>
      </c>
      <c r="E31" s="50">
        <v>0</v>
      </c>
      <c r="F31" s="50">
        <v>0</v>
      </c>
      <c r="G31" s="513">
        <f>SUM(E31:F31)</f>
        <v>0</v>
      </c>
      <c r="H31" s="574">
        <v>0</v>
      </c>
      <c r="I31" s="574">
        <f t="shared" si="0"/>
        <v>0</v>
      </c>
    </row>
    <row r="32" spans="1:9" s="88" customFormat="1" ht="12" customHeight="1">
      <c r="A32" s="196"/>
      <c r="B32" s="87"/>
      <c r="C32" s="64" t="s">
        <v>221</v>
      </c>
      <c r="D32" s="50">
        <v>0</v>
      </c>
      <c r="E32" s="50">
        <v>0</v>
      </c>
      <c r="F32" s="50">
        <v>0</v>
      </c>
      <c r="G32" s="513">
        <f>SUM(E32:F32)</f>
        <v>0</v>
      </c>
      <c r="H32" s="574">
        <v>0</v>
      </c>
      <c r="I32" s="574">
        <f t="shared" si="0"/>
        <v>0</v>
      </c>
    </row>
    <row r="33" spans="1:9" s="60" customFormat="1" ht="12" customHeight="1">
      <c r="A33" s="205" t="s">
        <v>319</v>
      </c>
      <c r="B33" s="57" t="s">
        <v>542</v>
      </c>
      <c r="C33" s="61"/>
      <c r="D33" s="59">
        <f>SUM(D27,D28,D29)</f>
        <v>8000</v>
      </c>
      <c r="E33" s="59">
        <f>SUM(E27,E28,E29)</f>
        <v>8000</v>
      </c>
      <c r="F33" s="59">
        <f>SUM(F27,F28,F29)</f>
        <v>8531</v>
      </c>
      <c r="G33" s="59">
        <f>SUM(G27,G28,G29)</f>
        <v>9552</v>
      </c>
      <c r="H33" s="59">
        <f>SUM(H27,H28,H29)</f>
        <v>131</v>
      </c>
      <c r="I33" s="616">
        <f t="shared" si="0"/>
        <v>9683</v>
      </c>
    </row>
    <row r="34" spans="1:9" s="625" customFormat="1" ht="12" customHeight="1">
      <c r="A34" s="620"/>
      <c r="B34" s="621" t="s">
        <v>379</v>
      </c>
      <c r="C34" s="622"/>
      <c r="D34" s="623">
        <f>SUM(D26,D27:D29)</f>
        <v>62963</v>
      </c>
      <c r="E34" s="623">
        <f>SUM(E26,E27:E29)</f>
        <v>63163</v>
      </c>
      <c r="F34" s="623">
        <f>SUM(F26,F27:F29)</f>
        <v>66169</v>
      </c>
      <c r="G34" s="623">
        <f>SUM(G26,G27:G29)</f>
        <v>67422</v>
      </c>
      <c r="H34" s="623">
        <f>SUM(H26,H27:H29)</f>
        <v>375</v>
      </c>
      <c r="I34" s="624">
        <f t="shared" si="0"/>
        <v>67797</v>
      </c>
    </row>
    <row r="35" spans="1:9" s="60" customFormat="1" ht="12" customHeight="1">
      <c r="A35" s="205"/>
      <c r="B35" s="83" t="s">
        <v>543</v>
      </c>
      <c r="C35" s="62"/>
      <c r="D35" s="50"/>
      <c r="E35" s="50"/>
      <c r="F35" s="50"/>
      <c r="G35" s="513"/>
      <c r="H35" s="574"/>
      <c r="I35" s="574"/>
    </row>
    <row r="36" spans="1:9" s="60" customFormat="1" ht="12" customHeight="1">
      <c r="A36" s="196" t="s">
        <v>497</v>
      </c>
      <c r="B36" s="64" t="s">
        <v>391</v>
      </c>
      <c r="C36" s="63"/>
      <c r="D36" s="50">
        <v>192</v>
      </c>
      <c r="E36" s="50">
        <v>192</v>
      </c>
      <c r="F36" s="50">
        <v>192</v>
      </c>
      <c r="G36" s="513">
        <v>192</v>
      </c>
      <c r="H36" s="574">
        <v>0</v>
      </c>
      <c r="I36" s="574">
        <f t="shared" si="0"/>
        <v>192</v>
      </c>
    </row>
    <row r="37" spans="1:9" s="60" customFormat="1" ht="12" customHeight="1">
      <c r="A37" s="196" t="s">
        <v>498</v>
      </c>
      <c r="B37" s="64" t="s">
        <v>392</v>
      </c>
      <c r="C37" s="63"/>
      <c r="D37" s="50">
        <v>6292</v>
      </c>
      <c r="E37" s="50">
        <v>6292</v>
      </c>
      <c r="F37" s="50">
        <v>6292</v>
      </c>
      <c r="G37" s="513">
        <v>6292</v>
      </c>
      <c r="H37" s="574">
        <v>0</v>
      </c>
      <c r="I37" s="574">
        <f t="shared" si="0"/>
        <v>6292</v>
      </c>
    </row>
    <row r="38" spans="1:9" s="60" customFormat="1" ht="12" customHeight="1">
      <c r="A38" s="196" t="s">
        <v>499</v>
      </c>
      <c r="B38" s="64" t="s">
        <v>393</v>
      </c>
      <c r="C38" s="63"/>
      <c r="D38" s="50">
        <v>9900</v>
      </c>
      <c r="E38" s="50">
        <v>9900</v>
      </c>
      <c r="F38" s="50">
        <v>9900</v>
      </c>
      <c r="G38" s="513">
        <v>9900</v>
      </c>
      <c r="H38" s="574">
        <v>0</v>
      </c>
      <c r="I38" s="574">
        <f t="shared" si="0"/>
        <v>9900</v>
      </c>
    </row>
    <row r="39" spans="1:9" s="60" customFormat="1" ht="12" customHeight="1">
      <c r="A39" s="196" t="s">
        <v>196</v>
      </c>
      <c r="B39" s="64" t="s">
        <v>92</v>
      </c>
      <c r="C39" s="63"/>
      <c r="D39" s="50">
        <v>208</v>
      </c>
      <c r="E39" s="50">
        <v>208</v>
      </c>
      <c r="F39" s="50">
        <v>208</v>
      </c>
      <c r="G39" s="513">
        <v>208</v>
      </c>
      <c r="H39" s="574">
        <v>0</v>
      </c>
      <c r="I39" s="574">
        <f t="shared" si="0"/>
        <v>208</v>
      </c>
    </row>
    <row r="40" spans="1:9" s="60" customFormat="1" ht="12" customHeight="1">
      <c r="A40" s="196" t="s">
        <v>197</v>
      </c>
      <c r="B40" s="64" t="s">
        <v>394</v>
      </c>
      <c r="C40" s="63"/>
      <c r="D40" s="50">
        <v>1259</v>
      </c>
      <c r="E40" s="50">
        <v>1259</v>
      </c>
      <c r="F40" s="50">
        <v>1259</v>
      </c>
      <c r="G40" s="513">
        <v>1259</v>
      </c>
      <c r="H40" s="574">
        <v>0</v>
      </c>
      <c r="I40" s="574">
        <f t="shared" si="0"/>
        <v>1259</v>
      </c>
    </row>
    <row r="41" spans="1:9" s="60" customFormat="1" ht="12" customHeight="1">
      <c r="A41" s="196" t="s">
        <v>198</v>
      </c>
      <c r="B41" s="64" t="s">
        <v>395</v>
      </c>
      <c r="C41" s="63"/>
      <c r="D41" s="50">
        <v>0</v>
      </c>
      <c r="E41" s="50">
        <v>0</v>
      </c>
      <c r="F41" s="50">
        <v>0</v>
      </c>
      <c r="G41" s="513">
        <v>0</v>
      </c>
      <c r="H41" s="574">
        <v>0</v>
      </c>
      <c r="I41" s="574">
        <f t="shared" si="0"/>
        <v>0</v>
      </c>
    </row>
    <row r="42" spans="1:9" s="60" customFormat="1" ht="12" customHeight="1">
      <c r="A42" s="196" t="s">
        <v>199</v>
      </c>
      <c r="B42" s="64" t="s">
        <v>396</v>
      </c>
      <c r="C42" s="63"/>
      <c r="D42" s="50">
        <v>10</v>
      </c>
      <c r="E42" s="50">
        <v>10</v>
      </c>
      <c r="F42" s="50">
        <v>10</v>
      </c>
      <c r="G42" s="513">
        <v>10</v>
      </c>
      <c r="H42" s="574">
        <v>0</v>
      </c>
      <c r="I42" s="574">
        <f t="shared" si="0"/>
        <v>10</v>
      </c>
    </row>
    <row r="43" spans="1:9" s="60" customFormat="1" ht="12" customHeight="1">
      <c r="A43" s="196" t="s">
        <v>200</v>
      </c>
      <c r="B43" s="64" t="s">
        <v>397</v>
      </c>
      <c r="C43" s="63"/>
      <c r="D43" s="50">
        <v>0</v>
      </c>
      <c r="E43" s="50">
        <v>0</v>
      </c>
      <c r="F43" s="50">
        <v>0</v>
      </c>
      <c r="G43" s="513">
        <v>0</v>
      </c>
      <c r="H43" s="574">
        <v>86</v>
      </c>
      <c r="I43" s="574">
        <f t="shared" si="0"/>
        <v>86</v>
      </c>
    </row>
    <row r="44" spans="1:9" s="60" customFormat="1" ht="12" customHeight="1">
      <c r="A44" s="196" t="s">
        <v>201</v>
      </c>
      <c r="B44" s="64" t="s">
        <v>398</v>
      </c>
      <c r="C44" s="63"/>
      <c r="D44" s="50">
        <v>0</v>
      </c>
      <c r="E44" s="50">
        <v>0</v>
      </c>
      <c r="F44" s="50">
        <v>0</v>
      </c>
      <c r="G44" s="513">
        <v>0</v>
      </c>
      <c r="H44" s="574">
        <v>0</v>
      </c>
      <c r="I44" s="574">
        <f t="shared" si="0"/>
        <v>0</v>
      </c>
    </row>
    <row r="45" spans="1:9" s="60" customFormat="1" ht="12" customHeight="1">
      <c r="A45" s="196" t="s">
        <v>202</v>
      </c>
      <c r="B45" s="64" t="s">
        <v>399</v>
      </c>
      <c r="C45" s="63"/>
      <c r="D45" s="50">
        <v>0</v>
      </c>
      <c r="E45" s="50">
        <v>0</v>
      </c>
      <c r="F45" s="50">
        <v>0</v>
      </c>
      <c r="G45" s="513">
        <v>0</v>
      </c>
      <c r="H45" s="574">
        <v>0</v>
      </c>
      <c r="I45" s="574">
        <f t="shared" si="0"/>
        <v>0</v>
      </c>
    </row>
    <row r="46" spans="1:9" s="60" customFormat="1" ht="12" customHeight="1">
      <c r="A46" s="196" t="s">
        <v>203</v>
      </c>
      <c r="B46" s="64" t="s">
        <v>401</v>
      </c>
      <c r="C46" s="63"/>
      <c r="D46" s="50">
        <v>0</v>
      </c>
      <c r="E46" s="50">
        <v>0</v>
      </c>
      <c r="F46" s="50">
        <v>2811</v>
      </c>
      <c r="G46" s="513">
        <v>2811</v>
      </c>
      <c r="H46" s="574">
        <v>0</v>
      </c>
      <c r="I46" s="574">
        <f t="shared" si="0"/>
        <v>2811</v>
      </c>
    </row>
    <row r="47" spans="1:9" s="625" customFormat="1" ht="12" customHeight="1">
      <c r="A47" s="620"/>
      <c r="B47" s="621" t="s">
        <v>82</v>
      </c>
      <c r="C47" s="626"/>
      <c r="D47" s="623">
        <f>SUM(D36:D46)</f>
        <v>17861</v>
      </c>
      <c r="E47" s="623">
        <f>SUM(E36:E46)</f>
        <v>17861</v>
      </c>
      <c r="F47" s="623">
        <f>SUM(F36:F46)</f>
        <v>20672</v>
      </c>
      <c r="G47" s="623">
        <f>SUM(G36:G46)</f>
        <v>20672</v>
      </c>
      <c r="H47" s="623">
        <f>SUM(H36:H46)</f>
        <v>86</v>
      </c>
      <c r="I47" s="624">
        <f t="shared" si="0"/>
        <v>20758</v>
      </c>
    </row>
    <row r="48" spans="1:9" ht="12.75">
      <c r="A48" s="439" t="s">
        <v>204</v>
      </c>
      <c r="B48" s="64" t="s">
        <v>400</v>
      </c>
      <c r="C48" s="63"/>
      <c r="D48" s="50">
        <v>45102</v>
      </c>
      <c r="E48" s="50">
        <v>45302</v>
      </c>
      <c r="F48" s="50">
        <v>45497</v>
      </c>
      <c r="G48" s="513">
        <v>46750</v>
      </c>
      <c r="H48" s="574">
        <v>289</v>
      </c>
      <c r="I48" s="574">
        <f t="shared" si="0"/>
        <v>47039</v>
      </c>
    </row>
    <row r="49" spans="1:9" s="631" customFormat="1" ht="15">
      <c r="A49" s="627"/>
      <c r="B49" s="628" t="s">
        <v>219</v>
      </c>
      <c r="C49" s="629"/>
      <c r="D49" s="630">
        <f>SUM(D47:D48)</f>
        <v>62963</v>
      </c>
      <c r="E49" s="630">
        <f>SUM(E47:E48)</f>
        <v>63163</v>
      </c>
      <c r="F49" s="630">
        <f>SUM(F47:F48)</f>
        <v>66169</v>
      </c>
      <c r="G49" s="630">
        <f>SUM(G47:G48)</f>
        <v>67422</v>
      </c>
      <c r="H49" s="630">
        <f>SUM(H47:H48)</f>
        <v>375</v>
      </c>
      <c r="I49" s="624">
        <f t="shared" si="0"/>
        <v>67797</v>
      </c>
    </row>
  </sheetData>
  <sheetProtection password="CC08"/>
  <mergeCells count="4">
    <mergeCell ref="A4:I4"/>
    <mergeCell ref="A5:I5"/>
    <mergeCell ref="A6:I6"/>
    <mergeCell ref="A7:I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Header>&amp;R&amp;"Times New Roman CE,Normál"3/h.számú melléklet
</oddHeader>
    <oddFooter>&amp;L&amp;"Times New Roman CE,Normál"&amp;8&amp;F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H92"/>
  <sheetViews>
    <sheetView workbookViewId="0" topLeftCell="A1">
      <selection activeCell="H8" sqref="H8"/>
    </sheetView>
  </sheetViews>
  <sheetFormatPr defaultColWidth="9.140625" defaultRowHeight="12.75"/>
  <cols>
    <col min="1" max="1" width="3.140625" style="69" customWidth="1"/>
    <col min="2" max="2" width="36.7109375" style="68" customWidth="1"/>
    <col min="3" max="3" width="8.8515625" style="179" customWidth="1"/>
    <col min="4" max="4" width="11.7109375" style="179" customWidth="1"/>
    <col min="5" max="5" width="11.28125" style="179" customWidth="1"/>
    <col min="6" max="6" width="10.421875" style="180" customWidth="1"/>
    <col min="7" max="7" width="8.28125" style="491" customWidth="1"/>
    <col min="8" max="8" width="10.57421875" style="491" customWidth="1"/>
  </cols>
  <sheetData>
    <row r="3" spans="1:8" ht="19.5" customHeight="1">
      <c r="A3" s="787" t="s">
        <v>301</v>
      </c>
      <c r="B3" s="787"/>
      <c r="C3" s="787"/>
      <c r="D3" s="787"/>
      <c r="E3" s="787"/>
      <c r="F3" s="787"/>
      <c r="G3" s="787"/>
      <c r="H3" s="787"/>
    </row>
    <row r="4" spans="1:8" s="2" customFormat="1" ht="19.5">
      <c r="A4" s="796" t="s">
        <v>484</v>
      </c>
      <c r="B4" s="796"/>
      <c r="C4" s="796"/>
      <c r="D4" s="796"/>
      <c r="E4" s="796"/>
      <c r="F4" s="796"/>
      <c r="G4" s="796"/>
      <c r="H4" s="796"/>
    </row>
    <row r="5" spans="1:8" ht="19.5" customHeight="1">
      <c r="A5" s="793" t="s">
        <v>173</v>
      </c>
      <c r="B5" s="793"/>
      <c r="C5" s="793"/>
      <c r="D5" s="793"/>
      <c r="E5" s="793"/>
      <c r="F5" s="793"/>
      <c r="G5" s="793"/>
      <c r="H5" s="793"/>
    </row>
    <row r="6" spans="1:6" ht="18.75">
      <c r="A6" s="65"/>
      <c r="B6" s="72"/>
      <c r="C6" s="177"/>
      <c r="D6" s="177"/>
      <c r="E6" s="177"/>
      <c r="F6" s="178"/>
    </row>
    <row r="7" spans="3:8" ht="12.75">
      <c r="C7" s="8"/>
      <c r="D7" s="8"/>
      <c r="E7" s="8"/>
      <c r="F7" s="170"/>
      <c r="H7" s="650" t="s">
        <v>241</v>
      </c>
    </row>
    <row r="8" spans="1:8" s="387" customFormat="1" ht="36" customHeight="1">
      <c r="A8" s="556" t="s">
        <v>302</v>
      </c>
      <c r="B8" s="555" t="s">
        <v>242</v>
      </c>
      <c r="C8" s="534" t="s">
        <v>105</v>
      </c>
      <c r="D8" s="534" t="s">
        <v>609</v>
      </c>
      <c r="E8" s="559" t="s">
        <v>592</v>
      </c>
      <c r="F8" s="569" t="s">
        <v>608</v>
      </c>
      <c r="G8" s="549" t="s">
        <v>170</v>
      </c>
      <c r="H8" s="569" t="s">
        <v>664</v>
      </c>
    </row>
    <row r="9" spans="1:8" s="387" customFormat="1" ht="9.75" customHeight="1">
      <c r="A9" s="388" t="s">
        <v>497</v>
      </c>
      <c r="B9" s="389" t="s">
        <v>498</v>
      </c>
      <c r="C9" s="10" t="s">
        <v>499</v>
      </c>
      <c r="D9" s="10" t="s">
        <v>196</v>
      </c>
      <c r="E9" s="10" t="s">
        <v>197</v>
      </c>
      <c r="F9" s="511" t="s">
        <v>198</v>
      </c>
      <c r="G9" s="565" t="s">
        <v>199</v>
      </c>
      <c r="H9" s="581" t="s">
        <v>200</v>
      </c>
    </row>
    <row r="10" spans="1:8" s="408" customFormat="1" ht="12.75" customHeight="1">
      <c r="A10" s="392"/>
      <c r="B10" s="407" t="s">
        <v>206</v>
      </c>
      <c r="C10" s="476">
        <v>234</v>
      </c>
      <c r="D10" s="476">
        <v>234</v>
      </c>
      <c r="E10" s="476">
        <v>234</v>
      </c>
      <c r="F10" s="476">
        <v>234</v>
      </c>
      <c r="G10" s="605"/>
      <c r="H10" s="476">
        <v>234</v>
      </c>
    </row>
    <row r="11" spans="1:8" s="411" customFormat="1" ht="12.75" customHeight="1">
      <c r="A11" s="409"/>
      <c r="B11" s="443" t="s">
        <v>182</v>
      </c>
      <c r="C11" s="410"/>
      <c r="D11" s="410"/>
      <c r="E11" s="410"/>
      <c r="F11" s="410"/>
      <c r="G11" s="584"/>
      <c r="H11" s="584"/>
    </row>
    <row r="12" spans="1:8" s="408" customFormat="1" ht="12">
      <c r="A12" s="412" t="s">
        <v>497</v>
      </c>
      <c r="B12" s="413" t="s">
        <v>183</v>
      </c>
      <c r="C12" s="414">
        <f>SUM('4a.számú melléklet'!G164)</f>
        <v>863083</v>
      </c>
      <c r="D12" s="414">
        <f>SUM('4a.számú melléklet'!H164)</f>
        <v>862403</v>
      </c>
      <c r="E12" s="414">
        <f>SUM('4a.számú melléklet'!I164)</f>
        <v>961777</v>
      </c>
      <c r="F12" s="414">
        <f>SUM('4a.számú melléklet'!J164)</f>
        <v>964032</v>
      </c>
      <c r="G12" s="585">
        <f>SUM('4a.számú melléklet'!K164)</f>
        <v>1848</v>
      </c>
      <c r="H12" s="585">
        <f>SUM('4a.számú melléklet'!L164)</f>
        <v>965880</v>
      </c>
    </row>
    <row r="13" spans="1:8" s="408" customFormat="1" ht="12.75" customHeight="1">
      <c r="A13" s="412" t="s">
        <v>498</v>
      </c>
      <c r="B13" s="413" t="s">
        <v>184</v>
      </c>
      <c r="C13" s="414">
        <f aca="true" t="shared" si="0" ref="C13:H13">SUM(C14:C18)</f>
        <v>257000</v>
      </c>
      <c r="D13" s="414">
        <f t="shared" si="0"/>
        <v>256782</v>
      </c>
      <c r="E13" s="414">
        <f t="shared" si="0"/>
        <v>288380</v>
      </c>
      <c r="F13" s="414">
        <f t="shared" si="0"/>
        <v>289256</v>
      </c>
      <c r="G13" s="585">
        <f t="shared" si="0"/>
        <v>701</v>
      </c>
      <c r="H13" s="585">
        <f t="shared" si="0"/>
        <v>289957</v>
      </c>
    </row>
    <row r="14" spans="1:8" s="387" customFormat="1" ht="12">
      <c r="A14" s="415"/>
      <c r="B14" s="416" t="s">
        <v>540</v>
      </c>
      <c r="C14" s="417">
        <f>SUM('4a.számú melléklet'!G168)</f>
        <v>208683</v>
      </c>
      <c r="D14" s="417">
        <f>SUM('4a.számú melléklet'!H168)</f>
        <v>208485</v>
      </c>
      <c r="E14" s="417">
        <f>SUM('4a.számú melléklet'!I168)</f>
        <v>237127</v>
      </c>
      <c r="F14" s="417">
        <f>SUM('4a.számú melléklet'!J168)</f>
        <v>237787</v>
      </c>
      <c r="G14" s="586">
        <f>SUM('4a.számú melléklet'!K168)</f>
        <v>536</v>
      </c>
      <c r="H14" s="586">
        <f>SUM('4a.számú melléklet'!L168)</f>
        <v>238323</v>
      </c>
    </row>
    <row r="15" spans="1:8" s="387" customFormat="1" ht="12">
      <c r="A15" s="415"/>
      <c r="B15" s="416" t="s">
        <v>531</v>
      </c>
      <c r="C15" s="417">
        <f>SUM('4a.számú melléklet'!G169)</f>
        <v>21591</v>
      </c>
      <c r="D15" s="417">
        <f>SUM('4a.számú melléklet'!H169)</f>
        <v>21571</v>
      </c>
      <c r="E15" s="417">
        <f>SUM('4a.számú melléklet'!I169)</f>
        <v>24397</v>
      </c>
      <c r="F15" s="417">
        <f>SUM('4a.számú melléklet'!J169)</f>
        <v>24472</v>
      </c>
      <c r="G15" s="586">
        <f>SUM('4a.számú melléklet'!K169)</f>
        <v>55</v>
      </c>
      <c r="H15" s="586">
        <f>SUM('4a.számú melléklet'!L169)</f>
        <v>24527</v>
      </c>
    </row>
    <row r="16" spans="1:8" s="387" customFormat="1" ht="12">
      <c r="A16" s="415"/>
      <c r="B16" s="416" t="s">
        <v>532</v>
      </c>
      <c r="C16" s="417">
        <f>SUM('4a.számú melléklet'!G170)</f>
        <v>9481</v>
      </c>
      <c r="D16" s="417">
        <f>SUM('4a.számú melléklet'!H170)</f>
        <v>9481</v>
      </c>
      <c r="E16" s="417">
        <f>SUM('4a.számú melléklet'!I170)</f>
        <v>9611</v>
      </c>
      <c r="F16" s="417">
        <f>SUM('4a.számú melléklet'!J170)</f>
        <v>9752</v>
      </c>
      <c r="G16" s="586">
        <f>SUM('4a.számú melléklet'!K170)</f>
        <v>110</v>
      </c>
      <c r="H16" s="586">
        <f>SUM('4a.számú melléklet'!L170)</f>
        <v>9862</v>
      </c>
    </row>
    <row r="17" spans="1:8" s="387" customFormat="1" ht="12">
      <c r="A17" s="415"/>
      <c r="B17" s="416" t="s">
        <v>539</v>
      </c>
      <c r="C17" s="417">
        <f>SUM('4a.számú melléklet'!G171)</f>
        <v>2245</v>
      </c>
      <c r="D17" s="417">
        <f>SUM('4a.számú melléklet'!H171)</f>
        <v>2245</v>
      </c>
      <c r="E17" s="417">
        <f>SUM('4a.számú melléklet'!I171)</f>
        <v>2245</v>
      </c>
      <c r="F17" s="417">
        <f>SUM('4a.számú melléklet'!J171)</f>
        <v>2245</v>
      </c>
      <c r="G17" s="586">
        <f>SUM('4a.számú melléklet'!K171)</f>
        <v>0</v>
      </c>
      <c r="H17" s="586">
        <f>SUM('4a.számú melléklet'!L171)</f>
        <v>2245</v>
      </c>
    </row>
    <row r="18" spans="1:8" s="387" customFormat="1" ht="12">
      <c r="A18" s="415"/>
      <c r="B18" s="416" t="s">
        <v>404</v>
      </c>
      <c r="C18" s="417">
        <f>SUM('4a.számú melléklet'!G172)</f>
        <v>15000</v>
      </c>
      <c r="D18" s="417">
        <f>SUM('4a.számú melléklet'!H172)</f>
        <v>15000</v>
      </c>
      <c r="E18" s="417">
        <f>SUM('4a.számú melléklet'!I172)</f>
        <v>15000</v>
      </c>
      <c r="F18" s="417">
        <f>SUM('4a.számú melléklet'!J172)</f>
        <v>15000</v>
      </c>
      <c r="G18" s="586">
        <f>SUM('4a.számú melléklet'!K172)</f>
        <v>0</v>
      </c>
      <c r="H18" s="586">
        <f>SUM('4a.számú melléklet'!L172)</f>
        <v>15000</v>
      </c>
    </row>
    <row r="19" spans="1:8" s="408" customFormat="1" ht="12">
      <c r="A19" s="412" t="s">
        <v>499</v>
      </c>
      <c r="B19" s="413" t="s">
        <v>185</v>
      </c>
      <c r="C19" s="414">
        <f>SUM('4a.számú melléklet'!G173)</f>
        <v>2005369</v>
      </c>
      <c r="D19" s="414">
        <f>SUM('4a.számú melléklet'!H173)</f>
        <v>2008869</v>
      </c>
      <c r="E19" s="414">
        <f>SUM('4a.számú melléklet'!I173)</f>
        <v>2711116</v>
      </c>
      <c r="F19" s="414">
        <f>SUM('4a.számú melléklet'!J173)</f>
        <v>2767444</v>
      </c>
      <c r="G19" s="585">
        <f>SUM('4a.számú melléklet'!K173)</f>
        <v>19123</v>
      </c>
      <c r="H19" s="585">
        <f>SUM('4a.számú melléklet'!L173)</f>
        <v>2786567</v>
      </c>
    </row>
    <row r="20" spans="1:8" s="465" customFormat="1" ht="12" customHeight="1">
      <c r="A20" s="424" t="s">
        <v>196</v>
      </c>
      <c r="B20" s="463" t="s">
        <v>85</v>
      </c>
      <c r="C20" s="464">
        <f>SUM('4a.számú melléklet'!G174)</f>
        <v>61287</v>
      </c>
      <c r="D20" s="464">
        <f>SUM('4a.számú melléklet'!H174)</f>
        <v>61287</v>
      </c>
      <c r="E20" s="464">
        <f>SUM('4a.számú melléklet'!I174)</f>
        <v>63303</v>
      </c>
      <c r="F20" s="464">
        <f>SUM('4a.számú melléklet'!J174)</f>
        <v>63296</v>
      </c>
      <c r="G20" s="588">
        <f>SUM('4a.számú melléklet'!K174)</f>
        <v>0</v>
      </c>
      <c r="H20" s="588">
        <f>SUM('4a.számú melléklet'!L174)</f>
        <v>63296</v>
      </c>
    </row>
    <row r="21" spans="1:8" s="387" customFormat="1" ht="12">
      <c r="A21" s="415"/>
      <c r="B21" s="418" t="s">
        <v>587</v>
      </c>
      <c r="C21" s="417">
        <f>SUM('4a.számú melléklet'!G175)</f>
        <v>61287</v>
      </c>
      <c r="D21" s="417">
        <f>SUM('4a.számú melléklet'!H175)</f>
        <v>61287</v>
      </c>
      <c r="E21" s="417">
        <f>SUM('4a.számú melléklet'!I175)</f>
        <v>63303</v>
      </c>
      <c r="F21" s="417">
        <f>SUM('4a.számú melléklet'!J175)</f>
        <v>63296</v>
      </c>
      <c r="G21" s="586">
        <f>SUM('4a.számú melléklet'!K175)</f>
        <v>0</v>
      </c>
      <c r="H21" s="586">
        <f>SUM('4a.számú melléklet'!L175)</f>
        <v>63296</v>
      </c>
    </row>
    <row r="22" spans="1:8" s="408" customFormat="1" ht="12" customHeight="1">
      <c r="A22" s="412" t="s">
        <v>197</v>
      </c>
      <c r="B22" s="413" t="s">
        <v>10</v>
      </c>
      <c r="C22" s="414">
        <f>SUM('4a.számú melléklet'!G176)</f>
        <v>338512</v>
      </c>
      <c r="D22" s="414">
        <f>SUM('4a.számú melléklet'!H176)</f>
        <v>338961</v>
      </c>
      <c r="E22" s="414">
        <f>SUM('4a.számú melléklet'!I176)</f>
        <v>362599</v>
      </c>
      <c r="F22" s="414">
        <f>SUM('4a.számú melléklet'!J176)</f>
        <v>314906</v>
      </c>
      <c r="G22" s="585">
        <f>SUM('4a.számú melléklet'!K176)</f>
        <v>8072</v>
      </c>
      <c r="H22" s="585">
        <f>SUM('4a.számú melléklet'!L176)</f>
        <v>322978</v>
      </c>
    </row>
    <row r="23" spans="1:8" s="387" customFormat="1" ht="12.75" customHeight="1">
      <c r="A23" s="415"/>
      <c r="B23" s="419" t="s">
        <v>585</v>
      </c>
      <c r="C23" s="417">
        <f>SUM('4a.számú melléklet'!G177)</f>
        <v>118920</v>
      </c>
      <c r="D23" s="417">
        <f>SUM('4a.számú melléklet'!H177)</f>
        <v>119369</v>
      </c>
      <c r="E23" s="417">
        <f>SUM('4a.számú melléklet'!I177)</f>
        <v>130628</v>
      </c>
      <c r="F23" s="417">
        <f>SUM('4a.számú melléklet'!J177)</f>
        <v>139275</v>
      </c>
      <c r="G23" s="586">
        <f>SUM('4a.számú melléklet'!K177)</f>
        <v>2822</v>
      </c>
      <c r="H23" s="586">
        <f>SUM('4a.számú melléklet'!L177)</f>
        <v>142097</v>
      </c>
    </row>
    <row r="24" spans="1:8" s="387" customFormat="1" ht="12.75" customHeight="1">
      <c r="A24" s="415"/>
      <c r="B24" s="419" t="s">
        <v>590</v>
      </c>
      <c r="C24" s="417">
        <f>SUM('4a.számú melléklet'!G178)</f>
        <v>174592</v>
      </c>
      <c r="D24" s="417">
        <f>SUM('4a.számú melléklet'!H178)</f>
        <v>174592</v>
      </c>
      <c r="E24" s="417">
        <f>SUM('4a.számú melléklet'!I178)</f>
        <v>186971</v>
      </c>
      <c r="F24" s="417">
        <f>SUM('4a.számú melléklet'!J178)</f>
        <v>175631</v>
      </c>
      <c r="G24" s="586">
        <f>SUM('4a.számú melléklet'!K178)</f>
        <v>5000</v>
      </c>
      <c r="H24" s="586">
        <f>SUM('4a.számú melléklet'!L178)</f>
        <v>180631</v>
      </c>
    </row>
    <row r="25" spans="1:8" s="387" customFormat="1" ht="12.75" customHeight="1">
      <c r="A25" s="415"/>
      <c r="B25" s="420" t="s">
        <v>586</v>
      </c>
      <c r="C25" s="417">
        <f>SUM('4a.számú melléklet'!G179)</f>
        <v>45000</v>
      </c>
      <c r="D25" s="417">
        <f>SUM('4a.számú melléklet'!H179)</f>
        <v>45000</v>
      </c>
      <c r="E25" s="417">
        <f>SUM('4a.számú melléklet'!I179)</f>
        <v>45000</v>
      </c>
      <c r="F25" s="417">
        <f>SUM('4a.számú melléklet'!J179)</f>
        <v>0</v>
      </c>
      <c r="G25" s="586">
        <f>SUM('4a.számú melléklet'!K179)</f>
        <v>250</v>
      </c>
      <c r="H25" s="586">
        <f>SUM('4a.számú melléklet'!L179)</f>
        <v>250</v>
      </c>
    </row>
    <row r="26" spans="1:8" s="408" customFormat="1" ht="12">
      <c r="A26" s="412" t="s">
        <v>198</v>
      </c>
      <c r="B26" s="413" t="s">
        <v>76</v>
      </c>
      <c r="C26" s="414">
        <f>SUM('4a.számú melléklet'!G180)</f>
        <v>648565</v>
      </c>
      <c r="D26" s="414">
        <f>SUM('4a.számú melléklet'!H180)</f>
        <v>648711</v>
      </c>
      <c r="E26" s="414">
        <f>SUM('4a.számú melléklet'!I180)</f>
        <v>652448</v>
      </c>
      <c r="F26" s="414">
        <f>SUM('4a.számú melléklet'!J180)</f>
        <v>660572</v>
      </c>
      <c r="G26" s="585">
        <f>SUM('4a.számú melléklet'!K180)</f>
        <v>1359</v>
      </c>
      <c r="H26" s="585">
        <f>SUM('4a.számú melléklet'!L180)</f>
        <v>661931</v>
      </c>
    </row>
    <row r="27" spans="1:8" s="411" customFormat="1" ht="12">
      <c r="A27" s="421" t="s">
        <v>308</v>
      </c>
      <c r="B27" s="188" t="s">
        <v>405</v>
      </c>
      <c r="C27" s="422">
        <f aca="true" t="shared" si="1" ref="C27:H27">SUM(C12,C13,C19,C20,C22,C26)</f>
        <v>4173816</v>
      </c>
      <c r="D27" s="422">
        <f t="shared" si="1"/>
        <v>4177013</v>
      </c>
      <c r="E27" s="422">
        <f t="shared" si="1"/>
        <v>5039623</v>
      </c>
      <c r="F27" s="422">
        <f t="shared" si="1"/>
        <v>5059506</v>
      </c>
      <c r="G27" s="587">
        <f t="shared" si="1"/>
        <v>31103</v>
      </c>
      <c r="H27" s="587">
        <f t="shared" si="1"/>
        <v>5090609</v>
      </c>
    </row>
    <row r="28" spans="1:8" s="408" customFormat="1" ht="12">
      <c r="A28" s="415"/>
      <c r="B28" s="423" t="s">
        <v>533</v>
      </c>
      <c r="C28" s="417">
        <f>SUM('4a.számú melléklet'!G181)</f>
        <v>5000</v>
      </c>
      <c r="D28" s="417">
        <f>SUM('4a.számú melléklet'!H181)</f>
        <v>19935</v>
      </c>
      <c r="E28" s="417">
        <f>SUM('4a.számú melléklet'!I181)</f>
        <v>19935</v>
      </c>
      <c r="F28" s="417">
        <f>SUM('4a.számú melléklet'!J181)</f>
        <v>14935</v>
      </c>
      <c r="G28" s="586">
        <f>SUM('4a.számú melléklet'!K181)</f>
        <v>0</v>
      </c>
      <c r="H28" s="586">
        <f>SUM('4a.számú melléklet'!L181)</f>
        <v>14935</v>
      </c>
    </row>
    <row r="29" spans="1:8" s="408" customFormat="1" ht="12">
      <c r="A29" s="415"/>
      <c r="B29" s="423" t="s">
        <v>252</v>
      </c>
      <c r="C29" s="417">
        <f>SUM('4a.számú melléklet'!G182)</f>
        <v>45000</v>
      </c>
      <c r="D29" s="417">
        <f>SUM('4a.számú melléklet'!H182)</f>
        <v>45000</v>
      </c>
      <c r="E29" s="417">
        <f>SUM('4a.számú melléklet'!I182)</f>
        <v>45000</v>
      </c>
      <c r="F29" s="417">
        <f>SUM('4a.számú melléklet'!J182)</f>
        <v>45000</v>
      </c>
      <c r="G29" s="586">
        <f>SUM('4a.számú melléklet'!K182)</f>
        <v>0</v>
      </c>
      <c r="H29" s="586">
        <f>SUM('4a.számú melléklet'!L182)</f>
        <v>45000</v>
      </c>
    </row>
    <row r="30" spans="1:8" s="408" customFormat="1" ht="12">
      <c r="A30" s="415"/>
      <c r="B30" s="423" t="s">
        <v>534</v>
      </c>
      <c r="C30" s="417">
        <f>SUM('4a.számú melléklet'!G183)</f>
        <v>43400</v>
      </c>
      <c r="D30" s="417">
        <f>SUM('4a.számú melléklet'!H183)</f>
        <v>43400</v>
      </c>
      <c r="E30" s="417">
        <f>SUM('4a.számú melléklet'!I183)</f>
        <v>43400</v>
      </c>
      <c r="F30" s="417">
        <f>SUM('4a.számú melléklet'!J183)</f>
        <v>43400</v>
      </c>
      <c r="G30" s="586">
        <f>SUM('4a.számú melléklet'!K183)</f>
        <v>0</v>
      </c>
      <c r="H30" s="586">
        <f>SUM('4a.számú melléklet'!L183)</f>
        <v>43400</v>
      </c>
    </row>
    <row r="31" spans="1:8" s="408" customFormat="1" ht="12">
      <c r="A31" s="415"/>
      <c r="B31" s="423" t="s">
        <v>406</v>
      </c>
      <c r="C31" s="417">
        <f>SUM('4a.számú melléklet'!G133,'4a.számú melléklet'!G12)</f>
        <v>159792</v>
      </c>
      <c r="D31" s="417">
        <f>SUM('4a.számú melléklet'!H133,'4a.számú melléklet'!H12)</f>
        <v>159792</v>
      </c>
      <c r="E31" s="417">
        <f>SUM('4a.számú melléklet'!I133,'4a.számú melléklet'!I12)</f>
        <v>180895</v>
      </c>
      <c r="F31" s="417">
        <f>SUM('4a.számú melléklet'!J133,'4a.számú melléklet'!J12)</f>
        <v>127059</v>
      </c>
      <c r="G31" s="586">
        <f>SUM('4a.számú melléklet'!K133,'4a.számú melléklet'!K12)</f>
        <v>0</v>
      </c>
      <c r="H31" s="586">
        <f>SUM('4a.számú melléklet'!L133,'4a.számú melléklet'!L12)</f>
        <v>127059</v>
      </c>
    </row>
    <row r="32" spans="1:8" s="408" customFormat="1" ht="12">
      <c r="A32" s="412" t="s">
        <v>199</v>
      </c>
      <c r="B32" s="413" t="s">
        <v>375</v>
      </c>
      <c r="C32" s="414">
        <f aca="true" t="shared" si="2" ref="C32:H32">SUM(C28:C31)</f>
        <v>253192</v>
      </c>
      <c r="D32" s="414">
        <f t="shared" si="2"/>
        <v>268127</v>
      </c>
      <c r="E32" s="414">
        <f t="shared" si="2"/>
        <v>289230</v>
      </c>
      <c r="F32" s="414">
        <f t="shared" si="2"/>
        <v>230394</v>
      </c>
      <c r="G32" s="585">
        <f t="shared" si="2"/>
        <v>0</v>
      </c>
      <c r="H32" s="585">
        <f t="shared" si="2"/>
        <v>230394</v>
      </c>
    </row>
    <row r="33" spans="1:8" s="408" customFormat="1" ht="12">
      <c r="A33" s="412" t="s">
        <v>200</v>
      </c>
      <c r="B33" s="413" t="s">
        <v>536</v>
      </c>
      <c r="C33" s="414">
        <f>SUM('4a.számú melléklet'!G185)</f>
        <v>60194</v>
      </c>
      <c r="D33" s="414">
        <f>SUM('4a.számú melléklet'!H185)</f>
        <v>68759</v>
      </c>
      <c r="E33" s="414">
        <f>SUM('4a.számú melléklet'!I185)</f>
        <v>71695</v>
      </c>
      <c r="F33" s="414">
        <f>SUM('4a.számú melléklet'!J185)</f>
        <v>72385</v>
      </c>
      <c r="G33" s="585">
        <f>SUM('4a.számú melléklet'!K185)</f>
        <v>35301</v>
      </c>
      <c r="H33" s="585">
        <f>SUM('4a.számú melléklet'!L185)</f>
        <v>107686</v>
      </c>
    </row>
    <row r="34" spans="1:8" s="408" customFormat="1" ht="12">
      <c r="A34" s="412" t="s">
        <v>201</v>
      </c>
      <c r="B34" s="413" t="s">
        <v>537</v>
      </c>
      <c r="C34" s="414">
        <f>SUM('4a.számú melléklet'!G186)</f>
        <v>1771189</v>
      </c>
      <c r="D34" s="414">
        <f>SUM('4a.számú melléklet'!H186)</f>
        <v>1771189</v>
      </c>
      <c r="E34" s="414">
        <f>SUM('4a.számú melléklet'!I186)</f>
        <v>1913610</v>
      </c>
      <c r="F34" s="414">
        <f>SUM('4a.számú melléklet'!J186)</f>
        <v>1728458</v>
      </c>
      <c r="G34" s="585">
        <f>SUM('4a.számú melléklet'!K186)</f>
        <v>280835</v>
      </c>
      <c r="H34" s="585">
        <f>SUM('4a.számú melléklet'!L186)</f>
        <v>2009293</v>
      </c>
    </row>
    <row r="35" spans="1:8" s="408" customFormat="1" ht="12">
      <c r="A35" s="412" t="s">
        <v>202</v>
      </c>
      <c r="B35" s="413" t="s">
        <v>538</v>
      </c>
      <c r="C35" s="414">
        <f>SUM('4a.számú melléklet'!G187)</f>
        <v>0</v>
      </c>
      <c r="D35" s="414">
        <f>SUM('4a.számú melléklet'!H187)</f>
        <v>0</v>
      </c>
      <c r="E35" s="414">
        <f>SUM('4a.számú melléklet'!I187)</f>
        <v>0</v>
      </c>
      <c r="F35" s="414">
        <f>SUM('4a.számú melléklet'!J187)</f>
        <v>0</v>
      </c>
      <c r="G35" s="585">
        <f>SUM('4a.számú melléklet'!K187)</f>
        <v>0</v>
      </c>
      <c r="H35" s="585">
        <f>SUM('4a.számú melléklet'!L187)</f>
        <v>0</v>
      </c>
    </row>
    <row r="36" spans="1:8" s="465" customFormat="1" ht="24">
      <c r="A36" s="424" t="s">
        <v>203</v>
      </c>
      <c r="B36" s="463" t="s">
        <v>214</v>
      </c>
      <c r="C36" s="464">
        <f>SUM('4a.számú melléklet'!G188)</f>
        <v>100689</v>
      </c>
      <c r="D36" s="464">
        <f>SUM('4a.számú melléklet'!H188)</f>
        <v>100689</v>
      </c>
      <c r="E36" s="464">
        <f>SUM('4a.számú melléklet'!I188)</f>
        <v>1444431</v>
      </c>
      <c r="F36" s="464">
        <f>SUM('4a.számú melléklet'!J188)</f>
        <v>1444431</v>
      </c>
      <c r="G36" s="588">
        <f>SUM('4a.számú melléklet'!K188)</f>
        <v>38315</v>
      </c>
      <c r="H36" s="588">
        <f>SUM('4a.számú melléklet'!L188)</f>
        <v>1482746</v>
      </c>
    </row>
    <row r="37" spans="1:8" s="387" customFormat="1" ht="12">
      <c r="A37" s="415"/>
      <c r="B37" s="418" t="s">
        <v>587</v>
      </c>
      <c r="C37" s="417">
        <f>SUM('4a.számú melléklet'!G189)</f>
        <v>95165</v>
      </c>
      <c r="D37" s="417">
        <f>SUM('4a.számú melléklet'!H189)</f>
        <v>95165</v>
      </c>
      <c r="E37" s="417">
        <f>SUM('4a.számú melléklet'!I189)</f>
        <v>1438907</v>
      </c>
      <c r="F37" s="417">
        <f>SUM('4a.számú melléklet'!J189)</f>
        <v>1438907</v>
      </c>
      <c r="G37" s="586">
        <f>SUM('4a.számú melléklet'!K189)</f>
        <v>38315</v>
      </c>
      <c r="H37" s="586">
        <f>SUM('4a.számú melléklet'!L189)</f>
        <v>1477222</v>
      </c>
    </row>
    <row r="38" spans="1:8" s="387" customFormat="1" ht="12">
      <c r="A38" s="415"/>
      <c r="B38" s="418" t="s">
        <v>589</v>
      </c>
      <c r="C38" s="417">
        <f>SUM('4a.számú melléklet'!G190)</f>
        <v>5524</v>
      </c>
      <c r="D38" s="417">
        <f>SUM('4a.számú melléklet'!H190)</f>
        <v>5524</v>
      </c>
      <c r="E38" s="417">
        <f>SUM('4a.számú melléklet'!I190)</f>
        <v>5524</v>
      </c>
      <c r="F38" s="417">
        <f>SUM('4a.számú melléklet'!J190)</f>
        <v>5524</v>
      </c>
      <c r="G38" s="586">
        <f>SUM('4a.számú melléklet'!K190)</f>
        <v>0</v>
      </c>
      <c r="H38" s="586">
        <f>SUM('4a.számú melléklet'!L190)</f>
        <v>5524</v>
      </c>
    </row>
    <row r="39" spans="1:8" s="465" customFormat="1" ht="24.75" customHeight="1">
      <c r="A39" s="424" t="s">
        <v>204</v>
      </c>
      <c r="B39" s="463" t="s">
        <v>213</v>
      </c>
      <c r="C39" s="464">
        <f>SUM('4a.számú melléklet'!G191)</f>
        <v>139250</v>
      </c>
      <c r="D39" s="464">
        <f>SUM('4a.számú melléklet'!H191)</f>
        <v>139250</v>
      </c>
      <c r="E39" s="464">
        <f>SUM('4a.számú melléklet'!I191)</f>
        <v>169435</v>
      </c>
      <c r="F39" s="464">
        <f>SUM('4a.számú melléklet'!J191)</f>
        <v>163942</v>
      </c>
      <c r="G39" s="588">
        <f>SUM('4a.számú melléklet'!K191)</f>
        <v>10285</v>
      </c>
      <c r="H39" s="588">
        <f>SUM('4a.számú melléklet'!L191)</f>
        <v>174227</v>
      </c>
    </row>
    <row r="40" spans="1:8" s="387" customFormat="1" ht="12.75" customHeight="1">
      <c r="A40" s="415"/>
      <c r="B40" s="134" t="s">
        <v>585</v>
      </c>
      <c r="C40" s="417">
        <f>SUM('4a.számú melléklet'!G192)</f>
        <v>68005</v>
      </c>
      <c r="D40" s="417">
        <f>SUM('4a.számú melléklet'!H192)</f>
        <v>68005</v>
      </c>
      <c r="E40" s="417">
        <f>SUM('4a.számú melléklet'!I192)</f>
        <v>91651</v>
      </c>
      <c r="F40" s="417">
        <f>SUM('4a.számú melléklet'!J192)</f>
        <v>92108</v>
      </c>
      <c r="G40" s="586">
        <f>SUM('4a.számú melléklet'!K192)</f>
        <v>-3000</v>
      </c>
      <c r="H40" s="586">
        <f>SUM('4a.számú melléklet'!L192)</f>
        <v>89108</v>
      </c>
    </row>
    <row r="41" spans="1:8" s="387" customFormat="1" ht="12.75" customHeight="1">
      <c r="A41" s="415"/>
      <c r="B41" s="138" t="s">
        <v>588</v>
      </c>
      <c r="C41" s="417">
        <f>SUM('4a.számú melléklet'!G193)</f>
        <v>39500</v>
      </c>
      <c r="D41" s="417">
        <f>SUM('4a.számú melléklet'!H193)</f>
        <v>39500</v>
      </c>
      <c r="E41" s="417">
        <f>SUM('4a.számú melléklet'!I193)</f>
        <v>40039</v>
      </c>
      <c r="F41" s="417">
        <f>SUM('4a.számú melléklet'!J193)</f>
        <v>39500</v>
      </c>
      <c r="G41" s="586">
        <f>SUM('4a.számú melléklet'!K193)</f>
        <v>0</v>
      </c>
      <c r="H41" s="586">
        <f>SUM('4a.számú melléklet'!L193)</f>
        <v>39500</v>
      </c>
    </row>
    <row r="42" spans="1:8" s="387" customFormat="1" ht="12.75" customHeight="1">
      <c r="A42" s="415"/>
      <c r="B42" s="138" t="s">
        <v>127</v>
      </c>
      <c r="C42" s="417">
        <f>SUM('4a.számú melléklet'!G194)</f>
        <v>6500</v>
      </c>
      <c r="D42" s="417">
        <f>SUM('4a.számú melléklet'!H194)</f>
        <v>6500</v>
      </c>
      <c r="E42" s="417">
        <f>SUM('4a.számú melléklet'!I194)</f>
        <v>6500</v>
      </c>
      <c r="F42" s="417">
        <f>SUM('4a.számú melléklet'!J194)</f>
        <v>6500</v>
      </c>
      <c r="G42" s="586">
        <f>SUM('4a.számú melléklet'!K194)</f>
        <v>0</v>
      </c>
      <c r="H42" s="586">
        <f>SUM('4a.számú melléklet'!L194)</f>
        <v>6500</v>
      </c>
    </row>
    <row r="43" spans="1:8" s="387" customFormat="1" ht="12.75" customHeight="1">
      <c r="A43" s="415"/>
      <c r="B43" s="138" t="s">
        <v>586</v>
      </c>
      <c r="C43" s="417">
        <f>SUM('4a.számú melléklet'!G195)</f>
        <v>21245</v>
      </c>
      <c r="D43" s="417">
        <f>SUM('4a.számú melléklet'!H195)</f>
        <v>21245</v>
      </c>
      <c r="E43" s="417">
        <f>SUM('4a.számú melléklet'!I195)</f>
        <v>27245</v>
      </c>
      <c r="F43" s="417">
        <f>SUM('4a.számú melléklet'!J195)</f>
        <v>21834</v>
      </c>
      <c r="G43" s="586">
        <f>SUM('4a.számú melléklet'!K195)</f>
        <v>10285</v>
      </c>
      <c r="H43" s="586">
        <f>SUM('4a.számú melléklet'!L195)</f>
        <v>32119</v>
      </c>
    </row>
    <row r="44" spans="1:8" s="387" customFormat="1" ht="12.75" customHeight="1">
      <c r="A44" s="415"/>
      <c r="B44" s="138" t="s">
        <v>365</v>
      </c>
      <c r="C44" s="417">
        <f>SUM('4a.számú melléklet'!G196)</f>
        <v>4000</v>
      </c>
      <c r="D44" s="417">
        <f>SUM('4a.számú melléklet'!H196)</f>
        <v>4000</v>
      </c>
      <c r="E44" s="417">
        <f>SUM('4a.számú melléklet'!I196)</f>
        <v>4000</v>
      </c>
      <c r="F44" s="417">
        <f>SUM('4a.számú melléklet'!J196)</f>
        <v>4000</v>
      </c>
      <c r="G44" s="586">
        <f>SUM('4a.számú melléklet'!K196)</f>
        <v>3000</v>
      </c>
      <c r="H44" s="586">
        <f>SUM('4a.számú melléklet'!L196)</f>
        <v>7000</v>
      </c>
    </row>
    <row r="45" spans="1:8" s="468" customFormat="1" ht="24.75" customHeight="1">
      <c r="A45" s="425" t="s">
        <v>319</v>
      </c>
      <c r="B45" s="466" t="s">
        <v>255</v>
      </c>
      <c r="C45" s="467">
        <f aca="true" t="shared" si="3" ref="C45:H45">SUM(C32,C33,C34,C35,C36,C39)</f>
        <v>2324514</v>
      </c>
      <c r="D45" s="467">
        <f t="shared" si="3"/>
        <v>2348014</v>
      </c>
      <c r="E45" s="467">
        <f t="shared" si="3"/>
        <v>3888401</v>
      </c>
      <c r="F45" s="467">
        <f t="shared" si="3"/>
        <v>3639610</v>
      </c>
      <c r="G45" s="589">
        <f t="shared" si="3"/>
        <v>364736</v>
      </c>
      <c r="H45" s="589">
        <f t="shared" si="3"/>
        <v>4004346</v>
      </c>
    </row>
    <row r="46" spans="1:8" s="408" customFormat="1" ht="12.75" customHeight="1">
      <c r="A46" s="424" t="s">
        <v>205</v>
      </c>
      <c r="B46" s="393" t="s">
        <v>376</v>
      </c>
      <c r="C46" s="394">
        <f>SUM('4a.számú melléklet'!G197)</f>
        <v>127449</v>
      </c>
      <c r="D46" s="394">
        <f>SUM('4a.számú melléklet'!H197)</f>
        <v>127449</v>
      </c>
      <c r="E46" s="394">
        <f>SUM('4a.számú melléklet'!I197)</f>
        <v>127449</v>
      </c>
      <c r="F46" s="394">
        <f>SUM('4a.számú melléklet'!J197)</f>
        <v>127449</v>
      </c>
      <c r="G46" s="590">
        <f>SUM('4a.számú melléklet'!K197)</f>
        <v>0</v>
      </c>
      <c r="H46" s="590">
        <f>SUM('4a.számú melléklet'!L197)</f>
        <v>127449</v>
      </c>
    </row>
    <row r="47" spans="1:8" s="411" customFormat="1" ht="12.75" customHeight="1">
      <c r="A47" s="425"/>
      <c r="B47" s="347" t="s">
        <v>508</v>
      </c>
      <c r="C47" s="426">
        <f>SUM('4a.számú melléklet'!G198)</f>
        <v>127449</v>
      </c>
      <c r="D47" s="426">
        <f>SUM('4a.számú melléklet'!H198)</f>
        <v>127449</v>
      </c>
      <c r="E47" s="426">
        <f>SUM('4a.számú melléklet'!I198)</f>
        <v>127449</v>
      </c>
      <c r="F47" s="426">
        <f>SUM('4a.számú melléklet'!J198)</f>
        <v>127449</v>
      </c>
      <c r="G47" s="591">
        <f>SUM('4a.számú melléklet'!K198)</f>
        <v>0</v>
      </c>
      <c r="H47" s="591">
        <f>SUM('4a.számú melléklet'!L198)</f>
        <v>127449</v>
      </c>
    </row>
    <row r="48" spans="1:8" s="411" customFormat="1" ht="12.75" customHeight="1">
      <c r="A48" s="425"/>
      <c r="B48" s="391" t="s">
        <v>505</v>
      </c>
      <c r="C48" s="426">
        <f>SUM('4a.számú melléklet'!G199)</f>
        <v>0</v>
      </c>
      <c r="D48" s="426">
        <f>SUM('4a.számú melléklet'!H199)</f>
        <v>0</v>
      </c>
      <c r="E48" s="426">
        <f>SUM('4a.számú melléklet'!I199)</f>
        <v>0</v>
      </c>
      <c r="F48" s="426">
        <f>SUM('4a.számú melléklet'!J199)</f>
        <v>0</v>
      </c>
      <c r="G48" s="591">
        <f>SUM('4a.számú melléklet'!K199)</f>
        <v>0</v>
      </c>
      <c r="H48" s="591">
        <f>SUM('4a.számú melléklet'!L199)</f>
        <v>0</v>
      </c>
    </row>
    <row r="49" spans="1:8" s="408" customFormat="1" ht="12.75" customHeight="1">
      <c r="A49" s="412" t="s">
        <v>314</v>
      </c>
      <c r="B49" s="393" t="s">
        <v>258</v>
      </c>
      <c r="C49" s="394">
        <f aca="true" t="shared" si="4" ref="C49:H49">SUM(C50:C51)</f>
        <v>0</v>
      </c>
      <c r="D49" s="394">
        <f t="shared" si="4"/>
        <v>0</v>
      </c>
      <c r="E49" s="394">
        <f t="shared" si="4"/>
        <v>0</v>
      </c>
      <c r="F49" s="394">
        <f t="shared" si="4"/>
        <v>0</v>
      </c>
      <c r="G49" s="590">
        <f t="shared" si="4"/>
        <v>0</v>
      </c>
      <c r="H49" s="590">
        <f t="shared" si="4"/>
        <v>0</v>
      </c>
    </row>
    <row r="50" spans="1:8" s="411" customFormat="1" ht="12.75" customHeight="1">
      <c r="A50" s="425"/>
      <c r="B50" s="347" t="s">
        <v>354</v>
      </c>
      <c r="C50" s="426">
        <f>SUM('4a.számú melléklet'!G201)</f>
        <v>0</v>
      </c>
      <c r="D50" s="426">
        <f>SUM('4a.számú melléklet'!H201)</f>
        <v>0</v>
      </c>
      <c r="E50" s="426">
        <f>SUM('4a.számú melléklet'!I201)</f>
        <v>0</v>
      </c>
      <c r="F50" s="426">
        <f>SUM('4a.számú melléklet'!J201)</f>
        <v>0</v>
      </c>
      <c r="G50" s="591">
        <f>SUM('4a.számú melléklet'!K201)</f>
        <v>0</v>
      </c>
      <c r="H50" s="591">
        <f>SUM('4a.számú melléklet'!L201)</f>
        <v>0</v>
      </c>
    </row>
    <row r="51" spans="1:8" s="411" customFormat="1" ht="12.75" customHeight="1">
      <c r="A51" s="425"/>
      <c r="B51" s="391" t="s">
        <v>355</v>
      </c>
      <c r="C51" s="426">
        <f>SUM('4a.számú melléklet'!G202)</f>
        <v>0</v>
      </c>
      <c r="D51" s="426">
        <f>SUM('4a.számú melléklet'!H202)</f>
        <v>0</v>
      </c>
      <c r="E51" s="426">
        <f>SUM('4a.számú melléklet'!I202)</f>
        <v>0</v>
      </c>
      <c r="F51" s="426">
        <f>SUM('4a.számú melléklet'!J202)</f>
        <v>0</v>
      </c>
      <c r="G51" s="591">
        <f>SUM('4a.számú melléklet'!K202)</f>
        <v>0</v>
      </c>
      <c r="H51" s="591">
        <f>SUM('4a.számú melléklet'!L202)</f>
        <v>0</v>
      </c>
    </row>
    <row r="52" spans="1:8" s="408" customFormat="1" ht="12.75" customHeight="1">
      <c r="A52" s="424" t="s">
        <v>315</v>
      </c>
      <c r="B52" s="479" t="s">
        <v>218</v>
      </c>
      <c r="C52" s="394">
        <f>SUM('4a.számú melléklet'!G203)</f>
        <v>2293675</v>
      </c>
      <c r="D52" s="394">
        <f>SUM('4a.számú melléklet'!H203)</f>
        <v>2260735</v>
      </c>
      <c r="E52" s="394">
        <f>SUM('4a.számú melléklet'!I203)</f>
        <v>801412</v>
      </c>
      <c r="F52" s="394">
        <f>SUM('4a.számú melléklet'!J203)</f>
        <v>603654</v>
      </c>
      <c r="G52" s="590">
        <f>SUM('4a.számú melléklet'!K203)</f>
        <v>-212709</v>
      </c>
      <c r="H52" s="590">
        <f>SUM('4a.számú melléklet'!L203)</f>
        <v>390945</v>
      </c>
    </row>
    <row r="53" spans="1:8" s="411" customFormat="1" ht="12.75" customHeight="1">
      <c r="A53" s="425"/>
      <c r="B53" s="347" t="s">
        <v>506</v>
      </c>
      <c r="C53" s="426">
        <f>SUM('4a.számú melléklet'!G204)</f>
        <v>1517030</v>
      </c>
      <c r="D53" s="426">
        <f>SUM('4a.számú melléklet'!H204)</f>
        <v>1517030</v>
      </c>
      <c r="E53" s="426">
        <f>SUM('4a.számú melléklet'!I204)</f>
        <v>0</v>
      </c>
      <c r="F53" s="426">
        <f>SUM('4a.számú melléklet'!J204)</f>
        <v>0</v>
      </c>
      <c r="G53" s="591">
        <f>SUM('4a.számú melléklet'!K204)</f>
        <v>0</v>
      </c>
      <c r="H53" s="591">
        <f>SUM('4a.számú melléklet'!L204)</f>
        <v>0</v>
      </c>
    </row>
    <row r="54" spans="1:8" s="411" customFormat="1" ht="12.75" customHeight="1">
      <c r="A54" s="425"/>
      <c r="B54" s="357" t="s">
        <v>125</v>
      </c>
      <c r="C54" s="426">
        <f>SUM('4a.számú melléklet'!G205)</f>
        <v>62000</v>
      </c>
      <c r="D54" s="426">
        <f>SUM('4a.számú melléklet'!H205)</f>
        <v>35000</v>
      </c>
      <c r="E54" s="426">
        <f>SUM('4a.számú melléklet'!I205)</f>
        <v>22416</v>
      </c>
      <c r="F54" s="426">
        <f>SUM('4a.számú melléklet'!J205)</f>
        <v>3631</v>
      </c>
      <c r="G54" s="591">
        <f>SUM('4a.számú melléklet'!K205)</f>
        <v>-725</v>
      </c>
      <c r="H54" s="591">
        <f>SUM('4a.számú melléklet'!L205)</f>
        <v>2906</v>
      </c>
    </row>
    <row r="55" spans="1:8" s="411" customFormat="1" ht="12.75" customHeight="1">
      <c r="A55" s="425"/>
      <c r="B55" s="358" t="s">
        <v>507</v>
      </c>
      <c r="C55" s="426">
        <f>SUM('4a.számú melléklet'!G206)</f>
        <v>714645</v>
      </c>
      <c r="D55" s="426">
        <f>SUM('4a.számú melléklet'!H206)</f>
        <v>708705</v>
      </c>
      <c r="E55" s="426">
        <f>SUM('4a.számú melléklet'!I206)</f>
        <v>778996</v>
      </c>
      <c r="F55" s="426">
        <f>SUM('4a.számú melléklet'!J206)</f>
        <v>600023</v>
      </c>
      <c r="G55" s="591">
        <f>SUM('4a.számú melléklet'!K206)</f>
        <v>-211984</v>
      </c>
      <c r="H55" s="591">
        <f>SUM('4a.számú melléklet'!L206)</f>
        <v>388039</v>
      </c>
    </row>
    <row r="56" spans="1:8" s="2" customFormat="1" ht="12.75" customHeight="1">
      <c r="A56" s="144"/>
      <c r="B56" s="442" t="s">
        <v>126</v>
      </c>
      <c r="C56" s="441">
        <f aca="true" t="shared" si="5" ref="C56:H56">SUM(C27,C45,C46,C49,C52)</f>
        <v>8919454</v>
      </c>
      <c r="D56" s="441">
        <f t="shared" si="5"/>
        <v>8913211</v>
      </c>
      <c r="E56" s="441">
        <f t="shared" si="5"/>
        <v>9856885</v>
      </c>
      <c r="F56" s="441">
        <f t="shared" si="5"/>
        <v>9430219</v>
      </c>
      <c r="G56" s="592">
        <f t="shared" si="5"/>
        <v>183130</v>
      </c>
      <c r="H56" s="592">
        <f t="shared" si="5"/>
        <v>9613349</v>
      </c>
    </row>
    <row r="57" spans="1:8" s="387" customFormat="1" ht="12.75" customHeight="1">
      <c r="A57" s="424" t="s">
        <v>317</v>
      </c>
      <c r="B57" s="440" t="s">
        <v>445</v>
      </c>
      <c r="C57" s="426">
        <f>SUM('4a.számú melléklet'!G207)</f>
        <v>7380567</v>
      </c>
      <c r="D57" s="426">
        <f>SUM('4a.számú melléklet'!H207)</f>
        <v>7386956</v>
      </c>
      <c r="E57" s="426">
        <f>SUM('4a.számú melléklet'!I207)</f>
        <v>7591429</v>
      </c>
      <c r="F57" s="426">
        <f>SUM('4a.számú melléklet'!J207)</f>
        <v>7703229</v>
      </c>
      <c r="G57" s="591">
        <f>SUM('4a.számú melléklet'!K207)</f>
        <v>52070</v>
      </c>
      <c r="H57" s="591">
        <f>SUM('4a.számú melléklet'!L207)</f>
        <v>7755299</v>
      </c>
    </row>
    <row r="58" spans="1:8" s="427" customFormat="1" ht="12.75" customHeight="1">
      <c r="A58" s="421"/>
      <c r="B58" s="188" t="s">
        <v>22</v>
      </c>
      <c r="C58" s="406">
        <f aca="true" t="shared" si="6" ref="C58:H58">SUM(C27,C45,C46,C49,C52,C57)</f>
        <v>16300021</v>
      </c>
      <c r="D58" s="406">
        <f t="shared" si="6"/>
        <v>16300167</v>
      </c>
      <c r="E58" s="406">
        <f t="shared" si="6"/>
        <v>17448314</v>
      </c>
      <c r="F58" s="406">
        <f t="shared" si="6"/>
        <v>17133448</v>
      </c>
      <c r="G58" s="652">
        <f t="shared" si="6"/>
        <v>235200</v>
      </c>
      <c r="H58" s="652">
        <f t="shared" si="6"/>
        <v>17368648</v>
      </c>
    </row>
    <row r="59" spans="1:8" s="427" customFormat="1" ht="12">
      <c r="A59" s="421"/>
      <c r="B59" s="188"/>
      <c r="C59" s="406"/>
      <c r="D59" s="406"/>
      <c r="E59" s="406"/>
      <c r="F59" s="422"/>
      <c r="G59" s="593"/>
      <c r="H59" s="593"/>
    </row>
    <row r="60" spans="1:8" s="427" customFormat="1" ht="12">
      <c r="A60" s="421"/>
      <c r="B60" s="188"/>
      <c r="C60" s="406"/>
      <c r="D60" s="406"/>
      <c r="E60" s="406"/>
      <c r="F60" s="422"/>
      <c r="G60" s="593"/>
      <c r="H60" s="593"/>
    </row>
    <row r="61" spans="1:8" s="387" customFormat="1" ht="12.75" customHeight="1">
      <c r="A61" s="415"/>
      <c r="B61" s="62" t="s">
        <v>543</v>
      </c>
      <c r="C61" s="428"/>
      <c r="D61" s="327"/>
      <c r="E61" s="428"/>
      <c r="F61" s="417"/>
      <c r="G61" s="521"/>
      <c r="H61" s="521"/>
    </row>
    <row r="62" spans="1:8" s="387" customFormat="1" ht="12.75" customHeight="1">
      <c r="A62" s="415" t="s">
        <v>497</v>
      </c>
      <c r="B62" s="429" t="s">
        <v>391</v>
      </c>
      <c r="C62" s="417">
        <v>16500</v>
      </c>
      <c r="D62" s="417">
        <v>16500</v>
      </c>
      <c r="E62" s="417">
        <v>16500</v>
      </c>
      <c r="F62" s="417">
        <v>16500</v>
      </c>
      <c r="G62" s="503">
        <v>0</v>
      </c>
      <c r="H62" s="503">
        <f>SUM(F62:G62)</f>
        <v>16500</v>
      </c>
    </row>
    <row r="63" spans="1:8" s="408" customFormat="1" ht="12">
      <c r="A63" s="415" t="s">
        <v>498</v>
      </c>
      <c r="B63" s="429" t="s">
        <v>392</v>
      </c>
      <c r="C63" s="417">
        <v>82555</v>
      </c>
      <c r="D63" s="417">
        <v>82555</v>
      </c>
      <c r="E63" s="417">
        <v>82555</v>
      </c>
      <c r="F63" s="417">
        <v>82555</v>
      </c>
      <c r="G63" s="503">
        <v>0</v>
      </c>
      <c r="H63" s="503">
        <f aca="true" t="shared" si="7" ref="H63:H91">SUM(F63:G63)</f>
        <v>82555</v>
      </c>
    </row>
    <row r="64" spans="1:8" s="387" customFormat="1" ht="12">
      <c r="A64" s="415" t="s">
        <v>499</v>
      </c>
      <c r="B64" s="429" t="s">
        <v>393</v>
      </c>
      <c r="C64" s="417">
        <v>3600</v>
      </c>
      <c r="D64" s="417">
        <v>3600</v>
      </c>
      <c r="E64" s="417">
        <v>5000</v>
      </c>
      <c r="F64" s="417">
        <v>6060</v>
      </c>
      <c r="G64" s="503">
        <v>0</v>
      </c>
      <c r="H64" s="503">
        <f t="shared" si="7"/>
        <v>6060</v>
      </c>
    </row>
    <row r="65" spans="1:8" s="387" customFormat="1" ht="12">
      <c r="A65" s="415" t="s">
        <v>196</v>
      </c>
      <c r="B65" s="430" t="s">
        <v>92</v>
      </c>
      <c r="C65" s="417">
        <v>0</v>
      </c>
      <c r="D65" s="417">
        <v>0</v>
      </c>
      <c r="E65" s="417">
        <v>0</v>
      </c>
      <c r="F65" s="417">
        <v>0</v>
      </c>
      <c r="G65" s="503">
        <v>0</v>
      </c>
      <c r="H65" s="503">
        <f t="shared" si="7"/>
        <v>0</v>
      </c>
    </row>
    <row r="66" spans="1:8" s="387" customFormat="1" ht="12">
      <c r="A66" s="415" t="s">
        <v>197</v>
      </c>
      <c r="B66" s="429" t="s">
        <v>394</v>
      </c>
      <c r="C66" s="417">
        <v>336120</v>
      </c>
      <c r="D66" s="417">
        <v>336120</v>
      </c>
      <c r="E66" s="417">
        <v>336120</v>
      </c>
      <c r="F66" s="417">
        <v>336120</v>
      </c>
      <c r="G66" s="503">
        <v>0</v>
      </c>
      <c r="H66" s="503">
        <f t="shared" si="7"/>
        <v>336120</v>
      </c>
    </row>
    <row r="67" spans="1:8" s="408" customFormat="1" ht="12">
      <c r="A67" s="415" t="s">
        <v>198</v>
      </c>
      <c r="B67" s="429" t="s">
        <v>396</v>
      </c>
      <c r="C67" s="417">
        <v>30000</v>
      </c>
      <c r="D67" s="417">
        <v>30000</v>
      </c>
      <c r="E67" s="417">
        <v>30000</v>
      </c>
      <c r="F67" s="417">
        <v>30000</v>
      </c>
      <c r="G67" s="503">
        <v>0</v>
      </c>
      <c r="H67" s="503">
        <f t="shared" si="7"/>
        <v>30000</v>
      </c>
    </row>
    <row r="68" spans="1:8" s="408" customFormat="1" ht="12">
      <c r="A68" s="415" t="s">
        <v>199</v>
      </c>
      <c r="B68" s="429" t="s">
        <v>547</v>
      </c>
      <c r="C68" s="417">
        <v>4647515</v>
      </c>
      <c r="D68" s="417">
        <v>4647515</v>
      </c>
      <c r="E68" s="417">
        <v>4647795</v>
      </c>
      <c r="F68" s="417">
        <v>3826909</v>
      </c>
      <c r="G68" s="503">
        <v>0</v>
      </c>
      <c r="H68" s="503">
        <f t="shared" si="7"/>
        <v>3826909</v>
      </c>
    </row>
    <row r="69" spans="1:8" s="408" customFormat="1" ht="12">
      <c r="A69" s="415" t="s">
        <v>200</v>
      </c>
      <c r="B69" s="429" t="s">
        <v>548</v>
      </c>
      <c r="C69" s="417">
        <v>1663364</v>
      </c>
      <c r="D69" s="417">
        <v>1748678</v>
      </c>
      <c r="E69" s="417">
        <v>1750666</v>
      </c>
      <c r="F69" s="417">
        <v>1749288</v>
      </c>
      <c r="G69" s="503">
        <v>0</v>
      </c>
      <c r="H69" s="503">
        <f t="shared" si="7"/>
        <v>1749288</v>
      </c>
    </row>
    <row r="70" spans="1:8" s="408" customFormat="1" ht="12">
      <c r="A70" s="415" t="s">
        <v>201</v>
      </c>
      <c r="B70" s="429" t="s">
        <v>228</v>
      </c>
      <c r="C70" s="417">
        <v>1600</v>
      </c>
      <c r="D70" s="417">
        <v>1600</v>
      </c>
      <c r="E70" s="417">
        <v>1600</v>
      </c>
      <c r="F70" s="417">
        <v>1600</v>
      </c>
      <c r="G70" s="503">
        <v>15544</v>
      </c>
      <c r="H70" s="503">
        <f t="shared" si="7"/>
        <v>17144</v>
      </c>
    </row>
    <row r="71" spans="1:8" s="408" customFormat="1" ht="12">
      <c r="A71" s="415" t="s">
        <v>202</v>
      </c>
      <c r="B71" s="429" t="s">
        <v>549</v>
      </c>
      <c r="C71" s="417">
        <v>509758</v>
      </c>
      <c r="D71" s="417">
        <v>509758</v>
      </c>
      <c r="E71" s="417">
        <v>509758</v>
      </c>
      <c r="F71" s="417">
        <v>509758</v>
      </c>
      <c r="G71" s="503">
        <v>0</v>
      </c>
      <c r="H71" s="503">
        <f t="shared" si="7"/>
        <v>509758</v>
      </c>
    </row>
    <row r="72" spans="1:8" s="408" customFormat="1" ht="12" customHeight="1">
      <c r="A72" s="415" t="s">
        <v>203</v>
      </c>
      <c r="B72" s="429" t="s">
        <v>397</v>
      </c>
      <c r="C72" s="417">
        <v>79389</v>
      </c>
      <c r="D72" s="417">
        <v>79389</v>
      </c>
      <c r="E72" s="417">
        <v>109122</v>
      </c>
      <c r="F72" s="417">
        <v>120934</v>
      </c>
      <c r="G72" s="503">
        <v>3755</v>
      </c>
      <c r="H72" s="503">
        <f t="shared" si="7"/>
        <v>124689</v>
      </c>
    </row>
    <row r="73" spans="1:8" s="408" customFormat="1" ht="12">
      <c r="A73" s="415" t="s">
        <v>204</v>
      </c>
      <c r="B73" s="429" t="s">
        <v>550</v>
      </c>
      <c r="C73" s="417">
        <v>3497640</v>
      </c>
      <c r="D73" s="417">
        <v>3412472</v>
      </c>
      <c r="E73" s="417">
        <v>3413387</v>
      </c>
      <c r="F73" s="417">
        <v>3444404</v>
      </c>
      <c r="G73" s="503">
        <v>10493</v>
      </c>
      <c r="H73" s="503">
        <f t="shared" si="7"/>
        <v>3454897</v>
      </c>
    </row>
    <row r="74" spans="1:8" s="411" customFormat="1" ht="12">
      <c r="A74" s="431" t="s">
        <v>308</v>
      </c>
      <c r="B74" s="328" t="s">
        <v>296</v>
      </c>
      <c r="C74" s="422">
        <f>SUM(C62:C73)</f>
        <v>10868041</v>
      </c>
      <c r="D74" s="422">
        <f>SUM(D62:D73)</f>
        <v>10868187</v>
      </c>
      <c r="E74" s="422">
        <f>SUM(E62:E73)</f>
        <v>10902503</v>
      </c>
      <c r="F74" s="422">
        <f>SUM(F62:F73)</f>
        <v>10124128</v>
      </c>
      <c r="G74" s="422">
        <f>SUM(G62:G73)</f>
        <v>29792</v>
      </c>
      <c r="H74" s="594">
        <f t="shared" si="7"/>
        <v>10153920</v>
      </c>
    </row>
    <row r="75" spans="1:8" s="387" customFormat="1" ht="12.75" customHeight="1">
      <c r="A75" s="415" t="s">
        <v>205</v>
      </c>
      <c r="B75" s="429" t="s">
        <v>398</v>
      </c>
      <c r="C75" s="417">
        <v>1224635</v>
      </c>
      <c r="D75" s="417">
        <v>1224635</v>
      </c>
      <c r="E75" s="417">
        <v>1291949</v>
      </c>
      <c r="F75" s="417">
        <v>1301749</v>
      </c>
      <c r="G75" s="503">
        <v>142558</v>
      </c>
      <c r="H75" s="503">
        <f t="shared" si="7"/>
        <v>1444307</v>
      </c>
    </row>
    <row r="76" spans="1:8" s="387" customFormat="1" ht="12.75" customHeight="1">
      <c r="A76" s="415" t="s">
        <v>314</v>
      </c>
      <c r="B76" s="429" t="s">
        <v>399</v>
      </c>
      <c r="C76" s="417">
        <v>1139753</v>
      </c>
      <c r="D76" s="417">
        <v>1139753</v>
      </c>
      <c r="E76" s="417">
        <v>1139753</v>
      </c>
      <c r="F76" s="417">
        <v>1139753</v>
      </c>
      <c r="G76" s="503">
        <v>76630</v>
      </c>
      <c r="H76" s="503">
        <f t="shared" si="7"/>
        <v>1216383</v>
      </c>
    </row>
    <row r="77" spans="1:8" s="387" customFormat="1" ht="12.75" customHeight="1">
      <c r="A77" s="415" t="s">
        <v>315</v>
      </c>
      <c r="B77" s="429" t="s">
        <v>551</v>
      </c>
      <c r="C77" s="417">
        <v>128727</v>
      </c>
      <c r="D77" s="417">
        <v>128727</v>
      </c>
      <c r="E77" s="417">
        <v>159968</v>
      </c>
      <c r="F77" s="417">
        <v>159968</v>
      </c>
      <c r="G77" s="503">
        <v>0</v>
      </c>
      <c r="H77" s="503">
        <f t="shared" si="7"/>
        <v>159968</v>
      </c>
    </row>
    <row r="78" spans="1:8" s="411" customFormat="1" ht="12.75" customHeight="1">
      <c r="A78" s="431" t="s">
        <v>319</v>
      </c>
      <c r="B78" s="328" t="s">
        <v>297</v>
      </c>
      <c r="C78" s="422">
        <f>SUM(C75:C77)</f>
        <v>2493115</v>
      </c>
      <c r="D78" s="422">
        <f>SUM(D75:D77)</f>
        <v>2493115</v>
      </c>
      <c r="E78" s="422">
        <f>SUM(E75:E77)</f>
        <v>2591670</v>
      </c>
      <c r="F78" s="422">
        <f>SUM(F75:F77)</f>
        <v>2601470</v>
      </c>
      <c r="G78" s="422">
        <f>SUM(G75:G77)</f>
        <v>219188</v>
      </c>
      <c r="H78" s="594">
        <f t="shared" si="7"/>
        <v>2820658</v>
      </c>
    </row>
    <row r="79" spans="1:8" s="468" customFormat="1" ht="36">
      <c r="A79" s="469" t="s">
        <v>317</v>
      </c>
      <c r="B79" s="433" t="s">
        <v>465</v>
      </c>
      <c r="C79" s="467">
        <v>16063</v>
      </c>
      <c r="D79" s="467">
        <v>16063</v>
      </c>
      <c r="E79" s="518">
        <v>16063</v>
      </c>
      <c r="F79" s="518">
        <v>16063</v>
      </c>
      <c r="G79" s="609">
        <v>0</v>
      </c>
      <c r="H79" s="609">
        <f t="shared" si="7"/>
        <v>16063</v>
      </c>
    </row>
    <row r="80" spans="1:8" s="468" customFormat="1" ht="12.75" customHeight="1">
      <c r="A80" s="611" t="s">
        <v>332</v>
      </c>
      <c r="B80" s="433" t="s">
        <v>597</v>
      </c>
      <c r="C80" s="467">
        <v>0</v>
      </c>
      <c r="D80" s="467">
        <v>0</v>
      </c>
      <c r="E80" s="518">
        <v>0</v>
      </c>
      <c r="F80" s="518">
        <v>498000</v>
      </c>
      <c r="G80" s="609">
        <v>0</v>
      </c>
      <c r="H80" s="609">
        <f t="shared" si="7"/>
        <v>498000</v>
      </c>
    </row>
    <row r="81" spans="1:8" s="411" customFormat="1" ht="12.75" customHeight="1">
      <c r="A81" s="415" t="s">
        <v>321</v>
      </c>
      <c r="B81" s="423" t="s">
        <v>494</v>
      </c>
      <c r="C81" s="417">
        <v>0</v>
      </c>
      <c r="D81" s="417">
        <v>0</v>
      </c>
      <c r="E81" s="417">
        <v>20824</v>
      </c>
      <c r="F81" s="417">
        <v>20824</v>
      </c>
      <c r="G81" s="503">
        <v>0</v>
      </c>
      <c r="H81" s="503">
        <f t="shared" si="7"/>
        <v>20824</v>
      </c>
    </row>
    <row r="82" spans="1:8" s="411" customFormat="1" ht="12.75" customHeight="1">
      <c r="A82" s="415" t="s">
        <v>323</v>
      </c>
      <c r="B82" s="423" t="s">
        <v>495</v>
      </c>
      <c r="C82" s="417">
        <v>130785</v>
      </c>
      <c r="D82" s="417">
        <v>130785</v>
      </c>
      <c r="E82" s="417">
        <v>130785</v>
      </c>
      <c r="F82" s="417">
        <v>130785</v>
      </c>
      <c r="G82" s="503">
        <v>0</v>
      </c>
      <c r="H82" s="503">
        <f t="shared" si="7"/>
        <v>130785</v>
      </c>
    </row>
    <row r="83" spans="1:8" s="411" customFormat="1" ht="12.75" customHeight="1">
      <c r="A83" s="415" t="s">
        <v>325</v>
      </c>
      <c r="B83" s="423" t="s">
        <v>410</v>
      </c>
      <c r="C83" s="417">
        <v>0</v>
      </c>
      <c r="D83" s="417">
        <v>0</v>
      </c>
      <c r="E83" s="417">
        <v>0</v>
      </c>
      <c r="F83" s="417">
        <v>0</v>
      </c>
      <c r="G83" s="503">
        <v>0</v>
      </c>
      <c r="H83" s="503">
        <f t="shared" si="7"/>
        <v>0</v>
      </c>
    </row>
    <row r="84" spans="1:8" s="411" customFormat="1" ht="12.75" customHeight="1">
      <c r="A84" s="415"/>
      <c r="B84" s="433" t="s">
        <v>411</v>
      </c>
      <c r="C84" s="432">
        <f>SUM(C81:C83)</f>
        <v>130785</v>
      </c>
      <c r="D84" s="432">
        <f>SUM(D81:D83)</f>
        <v>130785</v>
      </c>
      <c r="E84" s="432">
        <f>SUM(E81:E83)</f>
        <v>151609</v>
      </c>
      <c r="F84" s="432">
        <f>SUM(F81:F83)</f>
        <v>151609</v>
      </c>
      <c r="G84" s="432">
        <f>SUM(G81:G83)</f>
        <v>0</v>
      </c>
      <c r="H84" s="594">
        <f t="shared" si="7"/>
        <v>151609</v>
      </c>
    </row>
    <row r="85" spans="1:8" s="411" customFormat="1" ht="12.75" customHeight="1">
      <c r="A85" s="415" t="s">
        <v>327</v>
      </c>
      <c r="B85" s="326" t="s">
        <v>61</v>
      </c>
      <c r="C85" s="417">
        <v>0</v>
      </c>
      <c r="D85" s="417">
        <v>0</v>
      </c>
      <c r="E85" s="417">
        <v>1109375</v>
      </c>
      <c r="F85" s="417">
        <v>1132900</v>
      </c>
      <c r="G85" s="503">
        <v>0</v>
      </c>
      <c r="H85" s="503">
        <f t="shared" si="7"/>
        <v>1132900</v>
      </c>
    </row>
    <row r="86" spans="1:8" s="411" customFormat="1" ht="12.75" customHeight="1">
      <c r="A86" s="415" t="s">
        <v>329</v>
      </c>
      <c r="B86" s="326" t="s">
        <v>466</v>
      </c>
      <c r="C86" s="417">
        <v>0</v>
      </c>
      <c r="D86" s="417">
        <v>0</v>
      </c>
      <c r="E86" s="417">
        <v>0</v>
      </c>
      <c r="F86" s="417">
        <v>0</v>
      </c>
      <c r="G86" s="503">
        <v>0</v>
      </c>
      <c r="H86" s="503">
        <f t="shared" si="7"/>
        <v>0</v>
      </c>
    </row>
    <row r="87" spans="1:8" s="411" customFormat="1" ht="12.75" customHeight="1">
      <c r="A87" s="421" t="s">
        <v>336</v>
      </c>
      <c r="B87" s="328" t="s">
        <v>44</v>
      </c>
      <c r="C87" s="432">
        <f>SUM(C85:C86)</f>
        <v>0</v>
      </c>
      <c r="D87" s="432">
        <f>SUM(D85:D86)</f>
        <v>0</v>
      </c>
      <c r="E87" s="432">
        <f>SUM(E85:E86)</f>
        <v>1109375</v>
      </c>
      <c r="F87" s="432">
        <f>SUM(F85:F86)</f>
        <v>1132900</v>
      </c>
      <c r="G87" s="432">
        <f>SUM(G85:G86)</f>
        <v>0</v>
      </c>
      <c r="H87" s="594">
        <f t="shared" si="7"/>
        <v>1132900</v>
      </c>
    </row>
    <row r="88" spans="1:8" s="411" customFormat="1" ht="15" customHeight="1">
      <c r="A88" s="421"/>
      <c r="B88" s="188" t="s">
        <v>598</v>
      </c>
      <c r="C88" s="422">
        <f>SUM(C74,C78,C79,C80,C84,C87)</f>
        <v>13508004</v>
      </c>
      <c r="D88" s="422">
        <f>SUM(D74,D78,D79,D80,D84,D87)</f>
        <v>13508150</v>
      </c>
      <c r="E88" s="422">
        <f>SUM(E74,E78,E79,E80,E84,E87)</f>
        <v>14771220</v>
      </c>
      <c r="F88" s="422">
        <f>SUM(F74,F78,F79,F80,F84,F87)</f>
        <v>14524170</v>
      </c>
      <c r="G88" s="422">
        <f>SUM(G74,G78,G79,G80,G84,G87)</f>
        <v>248980</v>
      </c>
      <c r="H88" s="594">
        <f t="shared" si="7"/>
        <v>14773150</v>
      </c>
    </row>
    <row r="89" spans="1:8" s="387" customFormat="1" ht="12.75" customHeight="1">
      <c r="A89" s="415" t="s">
        <v>330</v>
      </c>
      <c r="B89" s="423" t="s">
        <v>23</v>
      </c>
      <c r="C89" s="417">
        <f>C58-C88</f>
        <v>2792017</v>
      </c>
      <c r="D89" s="417">
        <f>D58-D88</f>
        <v>2792017</v>
      </c>
      <c r="E89" s="417">
        <v>2677094</v>
      </c>
      <c r="F89" s="417">
        <v>2609278</v>
      </c>
      <c r="G89" s="503">
        <v>-13780</v>
      </c>
      <c r="H89" s="503">
        <f t="shared" si="7"/>
        <v>2595498</v>
      </c>
    </row>
    <row r="90" spans="1:8" s="387" customFormat="1" ht="12.75" customHeight="1">
      <c r="A90" s="141" t="s">
        <v>336</v>
      </c>
      <c r="B90" s="142" t="s">
        <v>215</v>
      </c>
      <c r="C90" s="417">
        <f>SUM(C89:C89)</f>
        <v>2792017</v>
      </c>
      <c r="D90" s="417">
        <f>SUM(D89:D89)</f>
        <v>2792017</v>
      </c>
      <c r="E90" s="417">
        <f>SUM(E89:E89)</f>
        <v>2677094</v>
      </c>
      <c r="F90" s="417">
        <f>SUM(F89:F89)</f>
        <v>2609278</v>
      </c>
      <c r="G90" s="417">
        <f>SUM(G89:G89)</f>
        <v>-13780</v>
      </c>
      <c r="H90" s="503">
        <f t="shared" si="7"/>
        <v>2595498</v>
      </c>
    </row>
    <row r="91" spans="1:8" s="411" customFormat="1" ht="12.75" customHeight="1">
      <c r="A91" s="421"/>
      <c r="B91" s="188" t="s">
        <v>219</v>
      </c>
      <c r="C91" s="651">
        <f>SUM(C88,C90)</f>
        <v>16300021</v>
      </c>
      <c r="D91" s="651">
        <f>SUM(D88,D90)</f>
        <v>16300167</v>
      </c>
      <c r="E91" s="651">
        <f>SUM(E88,E90)</f>
        <v>17448314</v>
      </c>
      <c r="F91" s="651">
        <f>SUM(F88,F90)</f>
        <v>17133448</v>
      </c>
      <c r="G91" s="651">
        <f>SUM(G88,G90)</f>
        <v>235200</v>
      </c>
      <c r="H91" s="594">
        <f t="shared" si="7"/>
        <v>17368648</v>
      </c>
    </row>
    <row r="92" spans="1:8" s="387" customFormat="1" ht="12" customHeight="1">
      <c r="A92" s="435"/>
      <c r="B92" s="436"/>
      <c r="C92" s="437"/>
      <c r="D92" s="437"/>
      <c r="E92" s="437" t="s">
        <v>282</v>
      </c>
      <c r="F92" s="438"/>
      <c r="G92" s="540"/>
      <c r="H92" s="540"/>
    </row>
  </sheetData>
  <mergeCells count="3">
    <mergeCell ref="A3:H3"/>
    <mergeCell ref="A4:H4"/>
    <mergeCell ref="A5:H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CE,Normál"4.számú melléklet
</oddHeader>
    <oddFooter>&amp;L&amp;"Times New Roman CE,Normál"&amp;8&amp;F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BP785"/>
  <sheetViews>
    <sheetView workbookViewId="0" topLeftCell="A1">
      <selection activeCell="M1" sqref="M1:AH16384"/>
    </sheetView>
  </sheetViews>
  <sheetFormatPr defaultColWidth="9.140625" defaultRowHeight="12.75"/>
  <cols>
    <col min="1" max="1" width="3.00390625" style="31" customWidth="1"/>
    <col min="2" max="2" width="1.57421875" style="32" customWidth="1"/>
    <col min="3" max="3" width="1.8515625" style="32" customWidth="1"/>
    <col min="4" max="5" width="11.57421875" style="33" hidden="1" customWidth="1"/>
    <col min="6" max="6" width="34.8515625" style="33" customWidth="1"/>
    <col min="7" max="7" width="8.421875" style="34" customWidth="1"/>
    <col min="8" max="8" width="11.57421875" style="34" customWidth="1"/>
    <col min="9" max="9" width="11.00390625" style="37" customWidth="1"/>
    <col min="10" max="10" width="10.140625" style="34" customWidth="1"/>
    <col min="11" max="11" width="8.421875" style="575" customWidth="1"/>
    <col min="12" max="12" width="10.00390625" style="528" customWidth="1"/>
    <col min="13" max="13" width="6.421875" style="528" customWidth="1"/>
    <col min="14" max="14" width="6.28125" style="528" customWidth="1"/>
    <col min="15" max="16" width="5.8515625" style="528" customWidth="1"/>
    <col min="17" max="18" width="6.140625" style="528" customWidth="1"/>
    <col min="19" max="19" width="6.421875" style="528" customWidth="1"/>
    <col min="20" max="20" width="5.8515625" style="38" customWidth="1"/>
    <col min="21" max="21" width="5.57421875" style="522" customWidth="1"/>
    <col min="22" max="22" width="5.421875" style="522" customWidth="1"/>
    <col min="23" max="28" width="5.140625" style="522" customWidth="1"/>
    <col min="29" max="29" width="5.00390625" style="38" customWidth="1"/>
    <col min="30" max="30" width="3.8515625" style="612" customWidth="1"/>
    <col min="31" max="31" width="6.00390625" style="612" customWidth="1"/>
    <col min="32" max="32" width="5.7109375" style="612" customWidth="1"/>
    <col min="33" max="33" width="6.7109375" style="38" customWidth="1"/>
    <col min="34" max="68" width="9.140625" style="38" customWidth="1"/>
    <col min="69" max="16384" width="9.140625" style="30" customWidth="1"/>
  </cols>
  <sheetData>
    <row r="2" spans="1:12" ht="39.75" customHeight="1">
      <c r="A2" s="797" t="s">
        <v>485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</row>
    <row r="3" spans="1:12" ht="16.5" customHeight="1">
      <c r="A3" s="797" t="s">
        <v>174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</row>
    <row r="4" spans="1:10" ht="16.5" customHeight="1">
      <c r="A4" s="140"/>
      <c r="B4" s="27"/>
      <c r="C4" s="26"/>
      <c r="D4" s="28"/>
      <c r="E4" s="28"/>
      <c r="F4" s="28"/>
      <c r="G4" s="29"/>
      <c r="H4" s="29"/>
      <c r="I4" s="102"/>
      <c r="J4" s="29"/>
    </row>
    <row r="5" spans="7:12" ht="18" customHeight="1">
      <c r="G5" s="8"/>
      <c r="H5" s="8"/>
      <c r="I5" s="8"/>
      <c r="J5" s="170"/>
      <c r="K5" s="491"/>
      <c r="L5" s="515" t="s">
        <v>241</v>
      </c>
    </row>
    <row r="6" spans="1:68" s="580" customFormat="1" ht="38.25" customHeight="1">
      <c r="A6" s="576" t="s">
        <v>573</v>
      </c>
      <c r="B6" s="577" t="s">
        <v>242</v>
      </c>
      <c r="C6" s="577"/>
      <c r="D6" s="578" t="s">
        <v>482</v>
      </c>
      <c r="E6" s="578" t="s">
        <v>486</v>
      </c>
      <c r="F6" s="579"/>
      <c r="G6" s="534" t="s">
        <v>105</v>
      </c>
      <c r="H6" s="534" t="s">
        <v>609</v>
      </c>
      <c r="I6" s="559" t="s">
        <v>592</v>
      </c>
      <c r="J6" s="569" t="s">
        <v>608</v>
      </c>
      <c r="K6" s="549" t="s">
        <v>170</v>
      </c>
      <c r="L6" s="569" t="s">
        <v>664</v>
      </c>
      <c r="M6" s="528"/>
      <c r="N6" s="528"/>
      <c r="O6" s="528"/>
      <c r="P6" s="528"/>
      <c r="Q6" s="528"/>
      <c r="R6" s="528"/>
      <c r="S6" s="528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8"/>
      <c r="AE6" s="528"/>
      <c r="AF6" s="528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</row>
    <row r="7" spans="1:68" s="128" customFormat="1" ht="9.75" customHeight="1">
      <c r="A7" s="385" t="s">
        <v>497</v>
      </c>
      <c r="B7" s="386" t="s">
        <v>498</v>
      </c>
      <c r="C7" s="386"/>
      <c r="D7" s="381" t="s">
        <v>243</v>
      </c>
      <c r="E7" s="381" t="s">
        <v>480</v>
      </c>
      <c r="F7" s="382"/>
      <c r="G7" s="10" t="s">
        <v>499</v>
      </c>
      <c r="H7" s="10" t="s">
        <v>196</v>
      </c>
      <c r="I7" s="10" t="s">
        <v>197</v>
      </c>
      <c r="J7" s="511" t="s">
        <v>198</v>
      </c>
      <c r="K7" s="565" t="s">
        <v>199</v>
      </c>
      <c r="L7" s="581" t="s">
        <v>200</v>
      </c>
      <c r="M7" s="528"/>
      <c r="N7" s="528"/>
      <c r="O7" s="528"/>
      <c r="P7" s="528"/>
      <c r="Q7" s="528"/>
      <c r="R7" s="528"/>
      <c r="S7" s="528"/>
      <c r="T7" s="341"/>
      <c r="U7" s="522"/>
      <c r="V7" s="522"/>
      <c r="W7" s="522"/>
      <c r="X7" s="522"/>
      <c r="Y7" s="522"/>
      <c r="Z7" s="522"/>
      <c r="AA7" s="522"/>
      <c r="AB7" s="522"/>
      <c r="AC7" s="341"/>
      <c r="AD7" s="575"/>
      <c r="AE7" s="575"/>
      <c r="AF7" s="575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</row>
    <row r="8" spans="1:68" s="39" customFormat="1" ht="13.5" customHeight="1">
      <c r="A8" s="312" t="s">
        <v>497</v>
      </c>
      <c r="B8" s="248" t="s">
        <v>487</v>
      </c>
      <c r="C8" s="245"/>
      <c r="D8" s="246">
        <f>SUM(D9:D12)</f>
        <v>45957</v>
      </c>
      <c r="E8" s="246">
        <f>SUM(E9:E12)</f>
        <v>42105</v>
      </c>
      <c r="F8" s="247"/>
      <c r="G8" s="147">
        <f>SUM(G9:G14)</f>
        <v>491583</v>
      </c>
      <c r="H8" s="147">
        <f>SUM(H9:H14)</f>
        <v>491583</v>
      </c>
      <c r="I8" s="147">
        <f>SUM(I9:I14)</f>
        <v>617046</v>
      </c>
      <c r="J8" s="147">
        <f>SUM(J9:J14)</f>
        <v>516120</v>
      </c>
      <c r="K8" s="505">
        <f>SUM(K9:K14)</f>
        <v>14789</v>
      </c>
      <c r="L8" s="582">
        <f>SUM(J8:K8)</f>
        <v>530909</v>
      </c>
      <c r="M8" s="529"/>
      <c r="N8" s="529"/>
      <c r="O8" s="529"/>
      <c r="P8" s="529"/>
      <c r="Q8" s="529"/>
      <c r="R8" s="529"/>
      <c r="S8" s="529"/>
      <c r="T8" s="101"/>
      <c r="U8" s="523"/>
      <c r="V8" s="523"/>
      <c r="W8" s="523"/>
      <c r="X8" s="523"/>
      <c r="Y8" s="523"/>
      <c r="Z8" s="523"/>
      <c r="AA8" s="523"/>
      <c r="AB8" s="523"/>
      <c r="AC8" s="101"/>
      <c r="AD8" s="613"/>
      <c r="AE8" s="613"/>
      <c r="AF8" s="613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</row>
    <row r="9" spans="1:12" ht="13.5" customHeight="1">
      <c r="A9" s="313"/>
      <c r="B9" s="109"/>
      <c r="C9" s="109" t="s">
        <v>385</v>
      </c>
      <c r="D9" s="111">
        <v>45957</v>
      </c>
      <c r="E9" s="112">
        <v>42105</v>
      </c>
      <c r="F9" s="240"/>
      <c r="G9" s="157">
        <v>198195</v>
      </c>
      <c r="H9" s="157">
        <v>198195</v>
      </c>
      <c r="I9" s="157">
        <v>284176</v>
      </c>
      <c r="J9" s="480">
        <v>284176</v>
      </c>
      <c r="K9" s="583">
        <v>14789</v>
      </c>
      <c r="L9" s="648">
        <f>SUM(J9:K9)</f>
        <v>298965</v>
      </c>
    </row>
    <row r="10" spans="1:12" ht="13.5" customHeight="1">
      <c r="A10" s="313"/>
      <c r="B10" s="109"/>
      <c r="C10" s="109" t="s">
        <v>446</v>
      </c>
      <c r="D10" s="111"/>
      <c r="E10" s="112"/>
      <c r="F10" s="240"/>
      <c r="G10" s="157">
        <v>100846</v>
      </c>
      <c r="H10" s="157">
        <v>100846</v>
      </c>
      <c r="I10" s="157">
        <v>113225</v>
      </c>
      <c r="J10" s="480">
        <v>101885</v>
      </c>
      <c r="K10" s="583">
        <v>0</v>
      </c>
      <c r="L10" s="648">
        <f aca="true" t="shared" si="0" ref="L10:L73">SUM(J10:K10)</f>
        <v>101885</v>
      </c>
    </row>
    <row r="11" spans="1:12" ht="13.5" customHeight="1">
      <c r="A11" s="313"/>
      <c r="B11" s="109"/>
      <c r="C11" s="270" t="s">
        <v>447</v>
      </c>
      <c r="D11" s="111"/>
      <c r="E11" s="112"/>
      <c r="F11" s="240"/>
      <c r="G11" s="157">
        <v>0</v>
      </c>
      <c r="H11" s="157">
        <v>0</v>
      </c>
      <c r="I11" s="157">
        <v>6000</v>
      </c>
      <c r="J11" s="480">
        <v>0</v>
      </c>
      <c r="K11" s="583">
        <v>0</v>
      </c>
      <c r="L11" s="648">
        <f t="shared" si="0"/>
        <v>0</v>
      </c>
    </row>
    <row r="12" spans="1:12" ht="13.5" customHeight="1">
      <c r="A12" s="313"/>
      <c r="B12" s="113"/>
      <c r="C12" s="113" t="s">
        <v>553</v>
      </c>
      <c r="D12" s="111">
        <v>0</v>
      </c>
      <c r="E12" s="112"/>
      <c r="F12" s="240"/>
      <c r="G12" s="157">
        <v>159792</v>
      </c>
      <c r="H12" s="157">
        <v>159792</v>
      </c>
      <c r="I12" s="157">
        <v>180895</v>
      </c>
      <c r="J12" s="480">
        <v>127059</v>
      </c>
      <c r="K12" s="583">
        <v>0</v>
      </c>
      <c r="L12" s="648">
        <f t="shared" si="0"/>
        <v>127059</v>
      </c>
    </row>
    <row r="13" spans="1:12" ht="13.5" customHeight="1">
      <c r="A13" s="313"/>
      <c r="B13" s="113"/>
      <c r="C13" s="113" t="s">
        <v>389</v>
      </c>
      <c r="D13" s="111"/>
      <c r="E13" s="112"/>
      <c r="F13" s="240"/>
      <c r="G13" s="157">
        <v>0</v>
      </c>
      <c r="H13" s="157">
        <v>0</v>
      </c>
      <c r="I13" s="157">
        <v>0</v>
      </c>
      <c r="J13" s="480">
        <v>0</v>
      </c>
      <c r="K13" s="583">
        <v>0</v>
      </c>
      <c r="L13" s="648">
        <f t="shared" si="0"/>
        <v>0</v>
      </c>
    </row>
    <row r="14" spans="1:12" ht="13.5" customHeight="1">
      <c r="A14" s="313"/>
      <c r="B14" s="113"/>
      <c r="C14" s="113" t="s">
        <v>555</v>
      </c>
      <c r="D14" s="111"/>
      <c r="E14" s="112"/>
      <c r="F14" s="240"/>
      <c r="G14" s="153">
        <v>32750</v>
      </c>
      <c r="H14" s="153">
        <v>32750</v>
      </c>
      <c r="I14" s="153">
        <v>32750</v>
      </c>
      <c r="J14" s="480">
        <v>3000</v>
      </c>
      <c r="K14" s="583">
        <v>0</v>
      </c>
      <c r="L14" s="648">
        <f t="shared" si="0"/>
        <v>3000</v>
      </c>
    </row>
    <row r="15" spans="1:68" s="39" customFormat="1" ht="13.5" customHeight="1">
      <c r="A15" s="312" t="s">
        <v>498</v>
      </c>
      <c r="B15" s="248" t="s">
        <v>341</v>
      </c>
      <c r="C15" s="245"/>
      <c r="D15" s="246">
        <f>SUM(D17:D20)</f>
        <v>0</v>
      </c>
      <c r="E15" s="246">
        <f>SUM(E17:E20)</f>
        <v>0</v>
      </c>
      <c r="F15" s="247"/>
      <c r="G15" s="147">
        <f>SUM(G16:G18)</f>
        <v>138430</v>
      </c>
      <c r="H15" s="147">
        <f>SUM(H16:H18)</f>
        <v>138430</v>
      </c>
      <c r="I15" s="147">
        <f>SUM(I16:I18)</f>
        <v>140974</v>
      </c>
      <c r="J15" s="147">
        <f>SUM(J16:J18)</f>
        <v>150274</v>
      </c>
      <c r="K15" s="505">
        <f>SUM(K16:K18)</f>
        <v>884</v>
      </c>
      <c r="L15" s="649">
        <f t="shared" si="0"/>
        <v>151158</v>
      </c>
      <c r="M15" s="529"/>
      <c r="N15" s="529"/>
      <c r="O15" s="529"/>
      <c r="P15" s="529"/>
      <c r="Q15" s="529"/>
      <c r="R15" s="529"/>
      <c r="S15" s="529"/>
      <c r="T15" s="101"/>
      <c r="U15" s="523"/>
      <c r="V15" s="523"/>
      <c r="W15" s="523"/>
      <c r="X15" s="523"/>
      <c r="Y15" s="523"/>
      <c r="Z15" s="523"/>
      <c r="AA15" s="523"/>
      <c r="AB15" s="523"/>
      <c r="AC15" s="101"/>
      <c r="AD15" s="613"/>
      <c r="AE15" s="613"/>
      <c r="AF15" s="613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</row>
    <row r="16" spans="1:68" s="39" customFormat="1" ht="13.5" customHeight="1">
      <c r="A16" s="312"/>
      <c r="B16" s="248"/>
      <c r="C16" s="109" t="s">
        <v>385</v>
      </c>
      <c r="D16" s="246"/>
      <c r="E16" s="246"/>
      <c r="F16" s="247"/>
      <c r="G16" s="480">
        <v>30700</v>
      </c>
      <c r="H16" s="480">
        <v>30700</v>
      </c>
      <c r="I16" s="153">
        <v>30819</v>
      </c>
      <c r="J16" s="480">
        <v>30119</v>
      </c>
      <c r="K16" s="583">
        <v>139</v>
      </c>
      <c r="L16" s="648">
        <f t="shared" si="0"/>
        <v>30258</v>
      </c>
      <c r="M16" s="529"/>
      <c r="N16" s="529"/>
      <c r="O16" s="529"/>
      <c r="P16" s="529"/>
      <c r="Q16" s="529"/>
      <c r="R16" s="529"/>
      <c r="S16" s="529"/>
      <c r="T16" s="101"/>
      <c r="U16" s="523"/>
      <c r="V16" s="523"/>
      <c r="W16" s="523"/>
      <c r="X16" s="523"/>
      <c r="Y16" s="523"/>
      <c r="Z16" s="523"/>
      <c r="AA16" s="523"/>
      <c r="AB16" s="523"/>
      <c r="AC16" s="101"/>
      <c r="AD16" s="613"/>
      <c r="AE16" s="613"/>
      <c r="AF16" s="613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</row>
    <row r="17" spans="1:12" ht="13.5" customHeight="1">
      <c r="A17" s="313"/>
      <c r="B17" s="113"/>
      <c r="C17" s="113" t="s">
        <v>555</v>
      </c>
      <c r="D17" s="111"/>
      <c r="E17" s="112"/>
      <c r="F17" s="240"/>
      <c r="G17" s="153">
        <v>97040</v>
      </c>
      <c r="H17" s="153">
        <v>97040</v>
      </c>
      <c r="I17" s="153">
        <v>99465</v>
      </c>
      <c r="J17" s="480">
        <v>114876</v>
      </c>
      <c r="K17" s="583">
        <v>745</v>
      </c>
      <c r="L17" s="648">
        <f t="shared" si="0"/>
        <v>115621</v>
      </c>
    </row>
    <row r="18" spans="1:12" ht="13.5" customHeight="1">
      <c r="A18" s="313"/>
      <c r="B18" s="113"/>
      <c r="C18" s="270" t="s">
        <v>447</v>
      </c>
      <c r="D18" s="111"/>
      <c r="E18" s="112"/>
      <c r="F18" s="240"/>
      <c r="G18" s="153">
        <v>10690</v>
      </c>
      <c r="H18" s="153">
        <v>10690</v>
      </c>
      <c r="I18" s="153">
        <v>10690</v>
      </c>
      <c r="J18" s="480">
        <v>5279</v>
      </c>
      <c r="K18" s="583">
        <v>0</v>
      </c>
      <c r="L18" s="648">
        <f t="shared" si="0"/>
        <v>5279</v>
      </c>
    </row>
    <row r="19" spans="1:68" s="39" customFormat="1" ht="13.5" customHeight="1">
      <c r="A19" s="312" t="s">
        <v>499</v>
      </c>
      <c r="B19" s="121" t="s">
        <v>552</v>
      </c>
      <c r="C19" s="117"/>
      <c r="D19" s="118"/>
      <c r="E19" s="118"/>
      <c r="F19" s="241"/>
      <c r="G19" s="148">
        <f>SUM(G20:G21)</f>
        <v>530131</v>
      </c>
      <c r="H19" s="148">
        <f>SUM(H20:H21)</f>
        <v>530131</v>
      </c>
      <c r="I19" s="148">
        <f>SUM(I20:I21)</f>
        <v>553160</v>
      </c>
      <c r="J19" s="148">
        <f>SUM(J20:J21)</f>
        <v>551385</v>
      </c>
      <c r="K19" s="643">
        <f>SUM(K20:K21)</f>
        <v>9000</v>
      </c>
      <c r="L19" s="649">
        <f t="shared" si="0"/>
        <v>560385</v>
      </c>
      <c r="M19" s="529"/>
      <c r="N19" s="529"/>
      <c r="O19" s="529"/>
      <c r="P19" s="529"/>
      <c r="Q19" s="529"/>
      <c r="R19" s="529"/>
      <c r="S19" s="529"/>
      <c r="T19" s="101"/>
      <c r="U19" s="523"/>
      <c r="V19" s="523"/>
      <c r="W19" s="523"/>
      <c r="X19" s="523"/>
      <c r="Y19" s="523"/>
      <c r="Z19" s="523"/>
      <c r="AA19" s="523"/>
      <c r="AB19" s="523"/>
      <c r="AC19" s="101"/>
      <c r="AD19" s="613"/>
      <c r="AE19" s="613"/>
      <c r="AF19" s="613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</row>
    <row r="20" spans="1:12" ht="13.5" customHeight="1">
      <c r="A20" s="313"/>
      <c r="B20" s="109"/>
      <c r="C20" s="109" t="s">
        <v>554</v>
      </c>
      <c r="D20" s="114"/>
      <c r="E20" s="114"/>
      <c r="F20" s="115"/>
      <c r="G20" s="157">
        <v>43400</v>
      </c>
      <c r="H20" s="157">
        <v>43400</v>
      </c>
      <c r="I20" s="157">
        <v>43400</v>
      </c>
      <c r="J20" s="480">
        <v>43400</v>
      </c>
      <c r="K20" s="583">
        <v>0</v>
      </c>
      <c r="L20" s="648">
        <f t="shared" si="0"/>
        <v>43400</v>
      </c>
    </row>
    <row r="21" spans="1:12" ht="13.5" customHeight="1">
      <c r="A21" s="313"/>
      <c r="B21" s="109"/>
      <c r="C21" s="109" t="s">
        <v>555</v>
      </c>
      <c r="D21" s="114"/>
      <c r="E21" s="114"/>
      <c r="F21" s="115"/>
      <c r="G21" s="157">
        <v>486731</v>
      </c>
      <c r="H21" s="157">
        <v>486731</v>
      </c>
      <c r="I21" s="157">
        <v>509760</v>
      </c>
      <c r="J21" s="480">
        <v>507985</v>
      </c>
      <c r="K21" s="583">
        <v>9000</v>
      </c>
      <c r="L21" s="648">
        <f t="shared" si="0"/>
        <v>516985</v>
      </c>
    </row>
    <row r="22" spans="1:68" s="39" customFormat="1" ht="13.5" customHeight="1">
      <c r="A22" s="312" t="s">
        <v>196</v>
      </c>
      <c r="B22" s="121" t="s">
        <v>575</v>
      </c>
      <c r="C22" s="105"/>
      <c r="D22" s="106">
        <f>SUM(D23:D23)</f>
        <v>62700</v>
      </c>
      <c r="E22" s="106">
        <f>SUM(E23:E23)</f>
        <v>42800</v>
      </c>
      <c r="F22" s="107"/>
      <c r="G22" s="147">
        <f>SUM(G23)</f>
        <v>223800</v>
      </c>
      <c r="H22" s="147">
        <f>SUM(H23)</f>
        <v>223800</v>
      </c>
      <c r="I22" s="147">
        <f>SUM(I23)</f>
        <v>233912</v>
      </c>
      <c r="J22" s="147">
        <f>SUM(J23)</f>
        <v>236912</v>
      </c>
      <c r="K22" s="505">
        <f>SUM(K23)</f>
        <v>0</v>
      </c>
      <c r="L22" s="649">
        <f t="shared" si="0"/>
        <v>236912</v>
      </c>
      <c r="M22" s="529"/>
      <c r="N22" s="529"/>
      <c r="O22" s="529"/>
      <c r="P22" s="529"/>
      <c r="Q22" s="529"/>
      <c r="R22" s="529"/>
      <c r="S22" s="529"/>
      <c r="T22" s="101"/>
      <c r="U22" s="523"/>
      <c r="V22" s="523"/>
      <c r="W22" s="523"/>
      <c r="X22" s="523"/>
      <c r="Y22" s="523"/>
      <c r="Z22" s="523"/>
      <c r="AA22" s="523"/>
      <c r="AB22" s="523"/>
      <c r="AC22" s="101"/>
      <c r="AD22" s="613"/>
      <c r="AE22" s="613"/>
      <c r="AF22" s="613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</row>
    <row r="23" spans="1:12" ht="13.5" customHeight="1">
      <c r="A23" s="313"/>
      <c r="B23" s="109"/>
      <c r="C23" s="109" t="s">
        <v>385</v>
      </c>
      <c r="D23" s="111">
        <v>62700</v>
      </c>
      <c r="E23" s="112">
        <v>42800</v>
      </c>
      <c r="F23" s="240"/>
      <c r="G23" s="157">
        <v>223800</v>
      </c>
      <c r="H23" s="157">
        <v>223800</v>
      </c>
      <c r="I23" s="157">
        <v>233912</v>
      </c>
      <c r="J23" s="480">
        <v>236912</v>
      </c>
      <c r="K23" s="583">
        <v>0</v>
      </c>
      <c r="L23" s="648">
        <f t="shared" si="0"/>
        <v>236912</v>
      </c>
    </row>
    <row r="24" spans="1:68" s="39" customFormat="1" ht="13.5" customHeight="1">
      <c r="A24" s="312" t="s">
        <v>197</v>
      </c>
      <c r="B24" s="249" t="s">
        <v>488</v>
      </c>
      <c r="C24" s="250"/>
      <c r="D24" s="251">
        <f>SUM(D25:D32)-D26</f>
        <v>4584</v>
      </c>
      <c r="E24" s="251">
        <f>SUM(E25:E32)-E26</f>
        <v>4196</v>
      </c>
      <c r="F24" s="252"/>
      <c r="G24" s="148">
        <f>SUM(G31:G32,G26,G25)</f>
        <v>9533</v>
      </c>
      <c r="H24" s="148">
        <f>SUM(H31:H32,H26,H25)</f>
        <v>9533</v>
      </c>
      <c r="I24" s="148">
        <f>SUM(I31:I32,I26,I25)</f>
        <v>10112</v>
      </c>
      <c r="J24" s="148">
        <f>SUM(J31:J32,J26,J25)</f>
        <v>15112</v>
      </c>
      <c r="K24" s="643">
        <f>SUM(K31:K32,K26,K25)</f>
        <v>0</v>
      </c>
      <c r="L24" s="649">
        <f t="shared" si="0"/>
        <v>15112</v>
      </c>
      <c r="M24" s="529"/>
      <c r="N24" s="529"/>
      <c r="O24" s="529"/>
      <c r="P24" s="529"/>
      <c r="Q24" s="529"/>
      <c r="R24" s="529"/>
      <c r="S24" s="529"/>
      <c r="T24" s="101"/>
      <c r="U24" s="523"/>
      <c r="V24" s="523"/>
      <c r="W24" s="523"/>
      <c r="X24" s="523"/>
      <c r="Y24" s="523"/>
      <c r="Z24" s="523"/>
      <c r="AA24" s="523"/>
      <c r="AB24" s="523"/>
      <c r="AC24" s="101"/>
      <c r="AD24" s="613"/>
      <c r="AE24" s="613"/>
      <c r="AF24" s="613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</row>
    <row r="25" spans="1:12" ht="13.5" customHeight="1">
      <c r="A25" s="313"/>
      <c r="B25" s="257"/>
      <c r="C25" s="258" t="s">
        <v>382</v>
      </c>
      <c r="D25" s="259">
        <v>1388</v>
      </c>
      <c r="E25" s="260">
        <v>1419</v>
      </c>
      <c r="F25" s="261"/>
      <c r="G25" s="157">
        <v>4395</v>
      </c>
      <c r="H25" s="157">
        <v>4395</v>
      </c>
      <c r="I25" s="157">
        <v>4695</v>
      </c>
      <c r="J25" s="480">
        <v>4695</v>
      </c>
      <c r="K25" s="583">
        <v>0</v>
      </c>
      <c r="L25" s="648">
        <f t="shared" si="0"/>
        <v>4695</v>
      </c>
    </row>
    <row r="26" spans="1:12" ht="13.5" customHeight="1">
      <c r="A26" s="313"/>
      <c r="B26" s="257"/>
      <c r="C26" s="258" t="s">
        <v>383</v>
      </c>
      <c r="D26" s="259">
        <f>SUM(D27:D29)</f>
        <v>621</v>
      </c>
      <c r="E26" s="259">
        <f>SUM(E27:E29)</f>
        <v>608</v>
      </c>
      <c r="F26" s="263"/>
      <c r="G26" s="149">
        <f>SUM(G27:G30)</f>
        <v>1380</v>
      </c>
      <c r="H26" s="149">
        <f>SUM(H27:H30)</f>
        <v>1380</v>
      </c>
      <c r="I26" s="149">
        <f>SUM(I27:I30)</f>
        <v>1475</v>
      </c>
      <c r="J26" s="149">
        <f>SUM(J27:J30)</f>
        <v>1475</v>
      </c>
      <c r="K26" s="644">
        <f>SUM(K27:K30)</f>
        <v>0</v>
      </c>
      <c r="L26" s="648">
        <f t="shared" si="0"/>
        <v>1475</v>
      </c>
    </row>
    <row r="27" spans="1:12" ht="13.5" customHeight="1">
      <c r="A27" s="313"/>
      <c r="B27" s="264"/>
      <c r="C27" s="258"/>
      <c r="D27" s="259">
        <v>521</v>
      </c>
      <c r="E27" s="260">
        <v>507</v>
      </c>
      <c r="F27" s="265" t="s">
        <v>540</v>
      </c>
      <c r="G27" s="157">
        <v>1154</v>
      </c>
      <c r="H27" s="157">
        <v>1154</v>
      </c>
      <c r="I27" s="157">
        <v>1239</v>
      </c>
      <c r="J27" s="480">
        <v>1239</v>
      </c>
      <c r="K27" s="583">
        <v>0</v>
      </c>
      <c r="L27" s="648">
        <f t="shared" si="0"/>
        <v>1239</v>
      </c>
    </row>
    <row r="28" spans="1:12" ht="13.5" customHeight="1">
      <c r="A28" s="313"/>
      <c r="B28" s="264"/>
      <c r="C28" s="258"/>
      <c r="D28" s="259">
        <v>56</v>
      </c>
      <c r="E28" s="260">
        <v>48</v>
      </c>
      <c r="F28" s="265" t="s">
        <v>531</v>
      </c>
      <c r="G28" s="157">
        <v>119</v>
      </c>
      <c r="H28" s="157">
        <v>119</v>
      </c>
      <c r="I28" s="157">
        <v>126</v>
      </c>
      <c r="J28" s="480">
        <v>126</v>
      </c>
      <c r="K28" s="583">
        <v>0</v>
      </c>
      <c r="L28" s="648">
        <f t="shared" si="0"/>
        <v>126</v>
      </c>
    </row>
    <row r="29" spans="1:12" ht="13.5" customHeight="1">
      <c r="A29" s="313"/>
      <c r="B29" s="257"/>
      <c r="C29" s="258"/>
      <c r="D29" s="259">
        <v>44</v>
      </c>
      <c r="E29" s="260">
        <v>53</v>
      </c>
      <c r="F29" s="265" t="s">
        <v>532</v>
      </c>
      <c r="G29" s="157">
        <v>87</v>
      </c>
      <c r="H29" s="157">
        <v>87</v>
      </c>
      <c r="I29" s="157">
        <v>90</v>
      </c>
      <c r="J29" s="480">
        <v>90</v>
      </c>
      <c r="K29" s="583">
        <v>0</v>
      </c>
      <c r="L29" s="648">
        <f t="shared" si="0"/>
        <v>90</v>
      </c>
    </row>
    <row r="30" spans="1:12" ht="13.5" customHeight="1">
      <c r="A30" s="313"/>
      <c r="B30" s="257"/>
      <c r="C30" s="258"/>
      <c r="D30" s="259"/>
      <c r="E30" s="260"/>
      <c r="F30" s="265" t="s">
        <v>539</v>
      </c>
      <c r="G30" s="157">
        <v>20</v>
      </c>
      <c r="H30" s="157">
        <v>20</v>
      </c>
      <c r="I30" s="157">
        <v>20</v>
      </c>
      <c r="J30" s="480">
        <v>20</v>
      </c>
      <c r="K30" s="583">
        <v>0</v>
      </c>
      <c r="L30" s="648">
        <f t="shared" si="0"/>
        <v>20</v>
      </c>
    </row>
    <row r="31" spans="1:12" ht="13.5" customHeight="1">
      <c r="A31" s="313"/>
      <c r="B31" s="257"/>
      <c r="C31" s="258" t="s">
        <v>385</v>
      </c>
      <c r="D31" s="259">
        <v>2125</v>
      </c>
      <c r="E31" s="260">
        <v>1738</v>
      </c>
      <c r="F31" s="261"/>
      <c r="G31" s="157">
        <v>3508</v>
      </c>
      <c r="H31" s="157">
        <v>3508</v>
      </c>
      <c r="I31" s="157">
        <v>3663</v>
      </c>
      <c r="J31" s="480">
        <v>3573</v>
      </c>
      <c r="K31" s="583">
        <v>0</v>
      </c>
      <c r="L31" s="648">
        <f t="shared" si="0"/>
        <v>3573</v>
      </c>
    </row>
    <row r="32" spans="1:12" ht="13.5" customHeight="1">
      <c r="A32" s="313"/>
      <c r="B32" s="266"/>
      <c r="C32" s="113" t="s">
        <v>584</v>
      </c>
      <c r="D32" s="267">
        <v>450</v>
      </c>
      <c r="E32" s="268">
        <v>431</v>
      </c>
      <c r="F32" s="269"/>
      <c r="G32" s="157">
        <v>250</v>
      </c>
      <c r="H32" s="157">
        <v>250</v>
      </c>
      <c r="I32" s="157">
        <v>279</v>
      </c>
      <c r="J32" s="480">
        <v>5369</v>
      </c>
      <c r="K32" s="583">
        <v>0</v>
      </c>
      <c r="L32" s="648">
        <f t="shared" si="0"/>
        <v>5369</v>
      </c>
    </row>
    <row r="33" spans="1:68" s="39" customFormat="1" ht="13.5" customHeight="1">
      <c r="A33" s="312" t="s">
        <v>198</v>
      </c>
      <c r="B33" s="248" t="s">
        <v>576</v>
      </c>
      <c r="C33" s="245"/>
      <c r="D33" s="246">
        <f>SUM(D35:D35)</f>
        <v>10228</v>
      </c>
      <c r="E33" s="246">
        <f>SUM(E35:E35)</f>
        <v>4176</v>
      </c>
      <c r="F33" s="247"/>
      <c r="G33" s="147">
        <f>SUM(G34:G36)</f>
        <v>51384</v>
      </c>
      <c r="H33" s="147">
        <f>SUM(H34:H36)</f>
        <v>51384</v>
      </c>
      <c r="I33" s="147">
        <f>SUM(I34:I36)</f>
        <v>52897</v>
      </c>
      <c r="J33" s="147">
        <f>SUM(J34:J36)</f>
        <v>45497</v>
      </c>
      <c r="K33" s="505">
        <f>SUM(K34:K36)</f>
        <v>0</v>
      </c>
      <c r="L33" s="649">
        <f t="shared" si="0"/>
        <v>45497</v>
      </c>
      <c r="M33" s="529"/>
      <c r="N33" s="529"/>
      <c r="O33" s="529"/>
      <c r="P33" s="529"/>
      <c r="Q33" s="529"/>
      <c r="R33" s="529"/>
      <c r="S33" s="529"/>
      <c r="T33" s="101"/>
      <c r="U33" s="523"/>
      <c r="V33" s="523"/>
      <c r="W33" s="523"/>
      <c r="X33" s="523"/>
      <c r="Y33" s="523"/>
      <c r="Z33" s="523"/>
      <c r="AA33" s="523"/>
      <c r="AB33" s="523"/>
      <c r="AC33" s="101"/>
      <c r="AD33" s="613"/>
      <c r="AE33" s="613"/>
      <c r="AF33" s="613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</row>
    <row r="34" spans="1:68" s="39" customFormat="1" ht="13.5" customHeight="1">
      <c r="A34" s="312"/>
      <c r="B34" s="109"/>
      <c r="C34" s="109" t="s">
        <v>385</v>
      </c>
      <c r="D34" s="106"/>
      <c r="E34" s="106"/>
      <c r="F34" s="107"/>
      <c r="G34" s="157">
        <v>4729</v>
      </c>
      <c r="H34" s="157">
        <v>4729</v>
      </c>
      <c r="I34" s="157">
        <v>6242</v>
      </c>
      <c r="J34" s="480">
        <v>6242</v>
      </c>
      <c r="K34" s="583">
        <v>0</v>
      </c>
      <c r="L34" s="648">
        <f t="shared" si="0"/>
        <v>6242</v>
      </c>
      <c r="M34" s="529"/>
      <c r="N34" s="529"/>
      <c r="O34" s="529"/>
      <c r="P34" s="529"/>
      <c r="Q34" s="529"/>
      <c r="R34" s="529"/>
      <c r="S34" s="529"/>
      <c r="T34" s="101"/>
      <c r="U34" s="523"/>
      <c r="V34" s="523"/>
      <c r="W34" s="523"/>
      <c r="X34" s="523"/>
      <c r="Y34" s="523"/>
      <c r="Z34" s="523"/>
      <c r="AA34" s="523"/>
      <c r="AB34" s="523"/>
      <c r="AC34" s="101"/>
      <c r="AD34" s="613"/>
      <c r="AE34" s="613"/>
      <c r="AF34" s="613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</row>
    <row r="35" spans="1:68" s="35" customFormat="1" ht="13.5" customHeight="1">
      <c r="A35" s="314"/>
      <c r="B35" s="270"/>
      <c r="C35" s="270" t="s">
        <v>447</v>
      </c>
      <c r="D35" s="271">
        <v>10228</v>
      </c>
      <c r="E35" s="272">
        <v>4176</v>
      </c>
      <c r="F35" s="273"/>
      <c r="G35" s="157">
        <v>10555</v>
      </c>
      <c r="H35" s="157">
        <v>10555</v>
      </c>
      <c r="I35" s="157">
        <v>10555</v>
      </c>
      <c r="J35" s="480">
        <v>16555</v>
      </c>
      <c r="K35" s="583">
        <v>10285</v>
      </c>
      <c r="L35" s="648">
        <f t="shared" si="0"/>
        <v>26840</v>
      </c>
      <c r="M35" s="528"/>
      <c r="N35" s="528"/>
      <c r="O35" s="528"/>
      <c r="P35" s="528"/>
      <c r="Q35" s="528"/>
      <c r="R35" s="528"/>
      <c r="S35" s="528"/>
      <c r="T35" s="38"/>
      <c r="U35" s="522"/>
      <c r="V35" s="522"/>
      <c r="W35" s="522"/>
      <c r="X35" s="522"/>
      <c r="Y35" s="522"/>
      <c r="Z35" s="522"/>
      <c r="AA35" s="522"/>
      <c r="AB35" s="522"/>
      <c r="AC35" s="38"/>
      <c r="AD35" s="612"/>
      <c r="AE35" s="612"/>
      <c r="AF35" s="612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1:68" s="35" customFormat="1" ht="13.5" customHeight="1">
      <c r="A36" s="314"/>
      <c r="B36" s="277"/>
      <c r="C36" s="133" t="s">
        <v>555</v>
      </c>
      <c r="D36" s="267"/>
      <c r="E36" s="268"/>
      <c r="F36" s="269"/>
      <c r="G36" s="157">
        <v>36100</v>
      </c>
      <c r="H36" s="157">
        <v>36100</v>
      </c>
      <c r="I36" s="157">
        <v>36100</v>
      </c>
      <c r="J36" s="480">
        <v>22700</v>
      </c>
      <c r="K36" s="583">
        <v>-10285</v>
      </c>
      <c r="L36" s="648">
        <f t="shared" si="0"/>
        <v>12415</v>
      </c>
      <c r="M36" s="528"/>
      <c r="N36" s="528"/>
      <c r="O36" s="528"/>
      <c r="P36" s="528"/>
      <c r="Q36" s="528"/>
      <c r="R36" s="528"/>
      <c r="S36" s="528"/>
      <c r="T36" s="38"/>
      <c r="U36" s="522"/>
      <c r="V36" s="522"/>
      <c r="W36" s="522"/>
      <c r="X36" s="522"/>
      <c r="Y36" s="522"/>
      <c r="Z36" s="522"/>
      <c r="AA36" s="522"/>
      <c r="AB36" s="522"/>
      <c r="AC36" s="38"/>
      <c r="AD36" s="612"/>
      <c r="AE36" s="612"/>
      <c r="AF36" s="612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1:68" s="39" customFormat="1" ht="13.5" customHeight="1">
      <c r="A37" s="312" t="s">
        <v>199</v>
      </c>
      <c r="B37" s="248" t="s">
        <v>223</v>
      </c>
      <c r="C37" s="274"/>
      <c r="D37" s="275">
        <f>SUM(D38:D38)</f>
        <v>25000</v>
      </c>
      <c r="E37" s="275">
        <f>SUM(E38:E38)</f>
        <v>30519</v>
      </c>
      <c r="F37" s="276"/>
      <c r="G37" s="148">
        <f>SUM(G38:G41)</f>
        <v>98340</v>
      </c>
      <c r="H37" s="148">
        <f>SUM(H38:H41)</f>
        <v>98340</v>
      </c>
      <c r="I37" s="148">
        <f>SUM(I38:I41)</f>
        <v>224008</v>
      </c>
      <c r="J37" s="148">
        <f>SUM(J38:J41)</f>
        <v>156513</v>
      </c>
      <c r="K37" s="643">
        <f>SUM(K38:K41)</f>
        <v>0</v>
      </c>
      <c r="L37" s="649">
        <f t="shared" si="0"/>
        <v>156513</v>
      </c>
      <c r="M37" s="529"/>
      <c r="N37" s="529"/>
      <c r="O37" s="529"/>
      <c r="P37" s="529"/>
      <c r="Q37" s="529"/>
      <c r="R37" s="529"/>
      <c r="S37" s="529"/>
      <c r="T37" s="101"/>
      <c r="U37" s="523"/>
      <c r="V37" s="523"/>
      <c r="W37" s="523"/>
      <c r="X37" s="523"/>
      <c r="Y37" s="523"/>
      <c r="Z37" s="523"/>
      <c r="AA37" s="523"/>
      <c r="AB37" s="523"/>
      <c r="AC37" s="101"/>
      <c r="AD37" s="613"/>
      <c r="AE37" s="613"/>
      <c r="AF37" s="613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</row>
    <row r="38" spans="1:12" ht="13.5" customHeight="1">
      <c r="A38" s="313"/>
      <c r="B38" s="109"/>
      <c r="C38" s="109" t="s">
        <v>385</v>
      </c>
      <c r="D38" s="114">
        <v>25000</v>
      </c>
      <c r="E38" s="119">
        <v>30519</v>
      </c>
      <c r="F38" s="242"/>
      <c r="G38" s="157">
        <v>47340</v>
      </c>
      <c r="H38" s="157">
        <v>47340</v>
      </c>
      <c r="I38" s="157">
        <v>56041</v>
      </c>
      <c r="J38" s="480">
        <v>27346</v>
      </c>
      <c r="K38" s="583">
        <v>-1800</v>
      </c>
      <c r="L38" s="648">
        <f t="shared" si="0"/>
        <v>25546</v>
      </c>
    </row>
    <row r="39" spans="1:12" ht="13.5" customHeight="1">
      <c r="A39" s="313"/>
      <c r="B39" s="113"/>
      <c r="C39" s="113" t="s">
        <v>491</v>
      </c>
      <c r="D39" s="114"/>
      <c r="E39" s="119"/>
      <c r="F39" s="242"/>
      <c r="G39" s="157">
        <v>0</v>
      </c>
      <c r="H39" s="157">
        <v>0</v>
      </c>
      <c r="I39" s="157">
        <v>0</v>
      </c>
      <c r="J39" s="480">
        <v>0</v>
      </c>
      <c r="K39" s="583">
        <v>0</v>
      </c>
      <c r="L39" s="648">
        <f t="shared" si="0"/>
        <v>0</v>
      </c>
    </row>
    <row r="40" spans="1:12" ht="13.5" customHeight="1">
      <c r="A40" s="313"/>
      <c r="B40" s="113"/>
      <c r="C40" s="270" t="s">
        <v>447</v>
      </c>
      <c r="D40" s="114"/>
      <c r="E40" s="119"/>
      <c r="F40" s="242"/>
      <c r="G40" s="157">
        <v>0</v>
      </c>
      <c r="H40" s="157">
        <v>0</v>
      </c>
      <c r="I40" s="157">
        <v>0</v>
      </c>
      <c r="J40" s="480">
        <v>0</v>
      </c>
      <c r="K40" s="583">
        <v>0</v>
      </c>
      <c r="L40" s="648">
        <f t="shared" si="0"/>
        <v>0</v>
      </c>
    </row>
    <row r="41" spans="1:15" ht="13.5" customHeight="1">
      <c r="A41" s="313"/>
      <c r="B41" s="113"/>
      <c r="C41" s="113" t="s">
        <v>555</v>
      </c>
      <c r="D41" s="114"/>
      <c r="E41" s="119"/>
      <c r="F41" s="242"/>
      <c r="G41" s="157">
        <v>51000</v>
      </c>
      <c r="H41" s="157">
        <v>51000</v>
      </c>
      <c r="I41" s="157">
        <v>167967</v>
      </c>
      <c r="J41" s="480">
        <v>129167</v>
      </c>
      <c r="K41" s="583">
        <v>1800</v>
      </c>
      <c r="L41" s="648">
        <f t="shared" si="0"/>
        <v>130967</v>
      </c>
      <c r="O41" s="543"/>
    </row>
    <row r="42" spans="1:68" s="39" customFormat="1" ht="13.5" customHeight="1">
      <c r="A42" s="312" t="s">
        <v>200</v>
      </c>
      <c r="B42" s="121" t="s">
        <v>489</v>
      </c>
      <c r="C42" s="105"/>
      <c r="D42" s="106">
        <f>SUM(D43:D49)-D44</f>
        <v>2421</v>
      </c>
      <c r="E42" s="106">
        <f>SUM(E43:E49)-E44</f>
        <v>1616</v>
      </c>
      <c r="F42" s="107"/>
      <c r="G42" s="147">
        <f>SUM(G49,G44,G43,G50)</f>
        <v>4732</v>
      </c>
      <c r="H42" s="147">
        <f>SUM(H49,H44,H43,H50)</f>
        <v>4732</v>
      </c>
      <c r="I42" s="147">
        <f>SUM(I49,I44,I43,I50)</f>
        <v>5020</v>
      </c>
      <c r="J42" s="147">
        <f>SUM(J49,J44,J43,J50)</f>
        <v>5020</v>
      </c>
      <c r="K42" s="505">
        <f>SUM(K49,K44,K43,K50)</f>
        <v>0</v>
      </c>
      <c r="L42" s="649">
        <f t="shared" si="0"/>
        <v>5020</v>
      </c>
      <c r="M42" s="529"/>
      <c r="N42" s="529"/>
      <c r="O42" s="529"/>
      <c r="P42" s="529"/>
      <c r="Q42" s="529"/>
      <c r="R42" s="529"/>
      <c r="S42" s="529"/>
      <c r="T42" s="101"/>
      <c r="U42" s="523"/>
      <c r="V42" s="523"/>
      <c r="W42" s="523"/>
      <c r="X42" s="523"/>
      <c r="Y42" s="523"/>
      <c r="Z42" s="523"/>
      <c r="AA42" s="523"/>
      <c r="AB42" s="523"/>
      <c r="AC42" s="101"/>
      <c r="AD42" s="613"/>
      <c r="AE42" s="613"/>
      <c r="AF42" s="613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</row>
    <row r="43" spans="1:12" ht="13.5" customHeight="1">
      <c r="A43" s="313"/>
      <c r="B43" s="109"/>
      <c r="C43" s="109" t="s">
        <v>382</v>
      </c>
      <c r="D43" s="111">
        <v>1535</v>
      </c>
      <c r="E43" s="112">
        <v>1125</v>
      </c>
      <c r="F43" s="240"/>
      <c r="G43" s="157">
        <v>3243</v>
      </c>
      <c r="H43" s="157">
        <v>3243</v>
      </c>
      <c r="I43" s="157">
        <v>3463</v>
      </c>
      <c r="J43" s="480">
        <v>3463</v>
      </c>
      <c r="K43" s="583">
        <v>0</v>
      </c>
      <c r="L43" s="648">
        <f t="shared" si="0"/>
        <v>3463</v>
      </c>
    </row>
    <row r="44" spans="1:12" ht="13.5" customHeight="1">
      <c r="A44" s="313"/>
      <c r="B44" s="253"/>
      <c r="C44" s="109" t="s">
        <v>383</v>
      </c>
      <c r="D44" s="254">
        <f>SUM(D45:D47)</f>
        <v>702</v>
      </c>
      <c r="E44" s="254">
        <f>SUM(E45:E47)</f>
        <v>436</v>
      </c>
      <c r="F44" s="262"/>
      <c r="G44" s="151">
        <f>SUM(G45:G48)</f>
        <v>1048</v>
      </c>
      <c r="H44" s="151">
        <f>SUM(H45:H48)</f>
        <v>1048</v>
      </c>
      <c r="I44" s="151">
        <f>SUM(I45:I48)</f>
        <v>1116</v>
      </c>
      <c r="J44" s="151">
        <f>SUM(J45:J48)</f>
        <v>1116</v>
      </c>
      <c r="K44" s="645">
        <f>SUM(K45:K48)</f>
        <v>0</v>
      </c>
      <c r="L44" s="648">
        <f t="shared" si="0"/>
        <v>1116</v>
      </c>
    </row>
    <row r="45" spans="1:12" ht="13.5" customHeight="1">
      <c r="A45" s="313"/>
      <c r="B45" s="108"/>
      <c r="C45" s="109"/>
      <c r="D45" s="267">
        <v>600</v>
      </c>
      <c r="E45" s="268">
        <v>370</v>
      </c>
      <c r="F45" s="110" t="s">
        <v>540</v>
      </c>
      <c r="G45" s="157">
        <v>852</v>
      </c>
      <c r="H45" s="157">
        <v>852</v>
      </c>
      <c r="I45" s="157">
        <v>915</v>
      </c>
      <c r="J45" s="480">
        <v>915</v>
      </c>
      <c r="K45" s="583">
        <v>0</v>
      </c>
      <c r="L45" s="648">
        <f t="shared" si="0"/>
        <v>915</v>
      </c>
    </row>
    <row r="46" spans="1:12" ht="13.5" customHeight="1">
      <c r="A46" s="313"/>
      <c r="B46" s="108"/>
      <c r="C46" s="109"/>
      <c r="D46" s="267">
        <v>59</v>
      </c>
      <c r="E46" s="268">
        <v>39</v>
      </c>
      <c r="F46" s="110" t="s">
        <v>531</v>
      </c>
      <c r="G46" s="157">
        <v>91</v>
      </c>
      <c r="H46" s="157">
        <v>91</v>
      </c>
      <c r="I46" s="157">
        <v>96</v>
      </c>
      <c r="J46" s="480">
        <v>96</v>
      </c>
      <c r="K46" s="583">
        <v>0</v>
      </c>
      <c r="L46" s="648">
        <f t="shared" si="0"/>
        <v>96</v>
      </c>
    </row>
    <row r="47" spans="1:12" ht="13.5" customHeight="1">
      <c r="A47" s="313"/>
      <c r="B47" s="108"/>
      <c r="C47" s="109"/>
      <c r="D47" s="267">
        <v>43</v>
      </c>
      <c r="E47" s="268">
        <v>27</v>
      </c>
      <c r="F47" s="110" t="s">
        <v>532</v>
      </c>
      <c r="G47" s="157">
        <v>80</v>
      </c>
      <c r="H47" s="157">
        <v>80</v>
      </c>
      <c r="I47" s="157">
        <v>80</v>
      </c>
      <c r="J47" s="480">
        <v>80</v>
      </c>
      <c r="K47" s="583">
        <v>0</v>
      </c>
      <c r="L47" s="648">
        <f t="shared" si="0"/>
        <v>80</v>
      </c>
    </row>
    <row r="48" spans="1:12" ht="13.5" customHeight="1">
      <c r="A48" s="313"/>
      <c r="B48" s="108"/>
      <c r="C48" s="109"/>
      <c r="D48" s="267"/>
      <c r="E48" s="268"/>
      <c r="F48" s="110" t="s">
        <v>539</v>
      </c>
      <c r="G48" s="157">
        <v>25</v>
      </c>
      <c r="H48" s="157">
        <v>25</v>
      </c>
      <c r="I48" s="157">
        <v>25</v>
      </c>
      <c r="J48" s="480">
        <v>25</v>
      </c>
      <c r="K48" s="583">
        <v>0</v>
      </c>
      <c r="L48" s="648">
        <f t="shared" si="0"/>
        <v>25</v>
      </c>
    </row>
    <row r="49" spans="1:12" ht="13.5" customHeight="1">
      <c r="A49" s="313"/>
      <c r="B49" s="253"/>
      <c r="C49" s="109" t="s">
        <v>385</v>
      </c>
      <c r="D49" s="254">
        <v>184</v>
      </c>
      <c r="E49" s="255">
        <v>55</v>
      </c>
      <c r="F49" s="256"/>
      <c r="G49" s="157">
        <v>441</v>
      </c>
      <c r="H49" s="157">
        <v>441</v>
      </c>
      <c r="I49" s="157">
        <v>441</v>
      </c>
      <c r="J49" s="480">
        <v>441</v>
      </c>
      <c r="K49" s="583">
        <v>0</v>
      </c>
      <c r="L49" s="648">
        <f t="shared" si="0"/>
        <v>441</v>
      </c>
    </row>
    <row r="50" spans="1:12" ht="13.5" customHeight="1">
      <c r="A50" s="313"/>
      <c r="B50" s="253"/>
      <c r="C50" s="113" t="s">
        <v>584</v>
      </c>
      <c r="D50" s="254"/>
      <c r="E50" s="255"/>
      <c r="F50" s="256"/>
      <c r="G50" s="157">
        <v>0</v>
      </c>
      <c r="H50" s="157">
        <v>0</v>
      </c>
      <c r="I50" s="157">
        <v>0</v>
      </c>
      <c r="J50" s="480">
        <v>0</v>
      </c>
      <c r="K50" s="583">
        <v>0</v>
      </c>
      <c r="L50" s="648">
        <f t="shared" si="0"/>
        <v>0</v>
      </c>
    </row>
    <row r="51" spans="1:68" s="139" customFormat="1" ht="13.5" customHeight="1">
      <c r="A51" s="312" t="s">
        <v>201</v>
      </c>
      <c r="B51" s="104" t="s">
        <v>179</v>
      </c>
      <c r="C51" s="116"/>
      <c r="D51" s="278"/>
      <c r="E51" s="279"/>
      <c r="F51" s="280"/>
      <c r="G51" s="152">
        <f>SUM(G52:G57)</f>
        <v>729691</v>
      </c>
      <c r="H51" s="152">
        <f>SUM(H52:H57)</f>
        <v>729691</v>
      </c>
      <c r="I51" s="152">
        <f>SUM(I52:I57)</f>
        <v>778270</v>
      </c>
      <c r="J51" s="152">
        <f>SUM(J52:J57)</f>
        <v>778270</v>
      </c>
      <c r="K51" s="646">
        <f>SUM(K52:K57)</f>
        <v>0</v>
      </c>
      <c r="L51" s="649">
        <f t="shared" si="0"/>
        <v>778270</v>
      </c>
      <c r="M51" s="529"/>
      <c r="N51" s="529"/>
      <c r="O51" s="529"/>
      <c r="P51" s="529"/>
      <c r="Q51" s="529"/>
      <c r="R51" s="529"/>
      <c r="S51" s="529"/>
      <c r="T51" s="101"/>
      <c r="U51" s="523"/>
      <c r="V51" s="523"/>
      <c r="W51" s="523"/>
      <c r="X51" s="523"/>
      <c r="Y51" s="523"/>
      <c r="Z51" s="523"/>
      <c r="AA51" s="523"/>
      <c r="AB51" s="523"/>
      <c r="AC51" s="101"/>
      <c r="AD51" s="613"/>
      <c r="AE51" s="613"/>
      <c r="AF51" s="613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</row>
    <row r="52" spans="1:68" s="31" customFormat="1" ht="13.5" customHeight="1">
      <c r="A52" s="313"/>
      <c r="B52" s="253"/>
      <c r="C52" s="258" t="s">
        <v>385</v>
      </c>
      <c r="D52" s="254"/>
      <c r="E52" s="255"/>
      <c r="F52" s="256"/>
      <c r="G52" s="157">
        <v>631187</v>
      </c>
      <c r="H52" s="157">
        <v>631187</v>
      </c>
      <c r="I52" s="157">
        <v>656295</v>
      </c>
      <c r="J52" s="480">
        <v>656295</v>
      </c>
      <c r="K52" s="583">
        <v>0</v>
      </c>
      <c r="L52" s="648">
        <f t="shared" si="0"/>
        <v>656295</v>
      </c>
      <c r="M52" s="528"/>
      <c r="N52" s="528"/>
      <c r="O52" s="528"/>
      <c r="P52" s="528"/>
      <c r="Q52" s="528"/>
      <c r="R52" s="528"/>
      <c r="S52" s="528"/>
      <c r="T52" s="38"/>
      <c r="U52" s="522"/>
      <c r="V52" s="522"/>
      <c r="W52" s="522"/>
      <c r="X52" s="522"/>
      <c r="Y52" s="522"/>
      <c r="Z52" s="522"/>
      <c r="AA52" s="522"/>
      <c r="AB52" s="522"/>
      <c r="AC52" s="38"/>
      <c r="AD52" s="612"/>
      <c r="AE52" s="612"/>
      <c r="AF52" s="612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</row>
    <row r="53" spans="1:68" s="31" customFormat="1" ht="13.5" customHeight="1">
      <c r="A53" s="313"/>
      <c r="B53" s="253"/>
      <c r="C53" s="109" t="s">
        <v>253</v>
      </c>
      <c r="D53" s="254"/>
      <c r="E53" s="255"/>
      <c r="F53" s="256"/>
      <c r="G53" s="157">
        <v>45000</v>
      </c>
      <c r="H53" s="157">
        <v>45000</v>
      </c>
      <c r="I53" s="157">
        <v>45000</v>
      </c>
      <c r="J53" s="480">
        <v>45000</v>
      </c>
      <c r="K53" s="583">
        <v>0</v>
      </c>
      <c r="L53" s="648">
        <f t="shared" si="0"/>
        <v>45000</v>
      </c>
      <c r="M53" s="528"/>
      <c r="N53" s="528"/>
      <c r="O53" s="528"/>
      <c r="P53" s="528"/>
      <c r="Q53" s="528"/>
      <c r="R53" s="528"/>
      <c r="S53" s="528"/>
      <c r="T53" s="38"/>
      <c r="U53" s="522"/>
      <c r="V53" s="522"/>
      <c r="W53" s="522"/>
      <c r="X53" s="522"/>
      <c r="Y53" s="522"/>
      <c r="Z53" s="522"/>
      <c r="AA53" s="522"/>
      <c r="AB53" s="522"/>
      <c r="AC53" s="38"/>
      <c r="AD53" s="612"/>
      <c r="AE53" s="612"/>
      <c r="AF53" s="612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</row>
    <row r="54" spans="1:68" s="31" customFormat="1" ht="13.5" customHeight="1">
      <c r="A54" s="313"/>
      <c r="B54" s="253"/>
      <c r="C54" s="330" t="s">
        <v>555</v>
      </c>
      <c r="D54" s="254"/>
      <c r="E54" s="255"/>
      <c r="F54" s="256"/>
      <c r="G54" s="157">
        <v>0</v>
      </c>
      <c r="H54" s="157">
        <v>0</v>
      </c>
      <c r="I54" s="157">
        <v>0</v>
      </c>
      <c r="J54" s="480">
        <v>0</v>
      </c>
      <c r="K54" s="583">
        <v>0</v>
      </c>
      <c r="L54" s="648">
        <f t="shared" si="0"/>
        <v>0</v>
      </c>
      <c r="M54" s="528"/>
      <c r="N54" s="528"/>
      <c r="O54" s="528"/>
      <c r="P54" s="528"/>
      <c r="Q54" s="528"/>
      <c r="R54" s="528"/>
      <c r="S54" s="528"/>
      <c r="T54" s="38"/>
      <c r="U54" s="522"/>
      <c r="V54" s="522"/>
      <c r="W54" s="522"/>
      <c r="X54" s="522"/>
      <c r="Y54" s="522"/>
      <c r="Z54" s="522"/>
      <c r="AA54" s="522"/>
      <c r="AB54" s="522"/>
      <c r="AC54" s="38"/>
      <c r="AD54" s="612"/>
      <c r="AE54" s="612"/>
      <c r="AF54" s="612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</row>
    <row r="55" spans="1:68" s="31" customFormat="1" ht="13.5" customHeight="1">
      <c r="A55" s="313"/>
      <c r="B55" s="253"/>
      <c r="C55" s="109" t="s">
        <v>448</v>
      </c>
      <c r="D55" s="254"/>
      <c r="E55" s="255"/>
      <c r="F55" s="256"/>
      <c r="G55" s="157">
        <v>5524</v>
      </c>
      <c r="H55" s="157">
        <v>5524</v>
      </c>
      <c r="I55" s="157">
        <v>5524</v>
      </c>
      <c r="J55" s="480">
        <v>5524</v>
      </c>
      <c r="K55" s="583">
        <v>0</v>
      </c>
      <c r="L55" s="648">
        <f t="shared" si="0"/>
        <v>5524</v>
      </c>
      <c r="M55" s="528"/>
      <c r="N55" s="528"/>
      <c r="O55" s="528"/>
      <c r="P55" s="528"/>
      <c r="Q55" s="528"/>
      <c r="R55" s="528"/>
      <c r="S55" s="528"/>
      <c r="T55" s="38"/>
      <c r="U55" s="522"/>
      <c r="V55" s="522"/>
      <c r="W55" s="522"/>
      <c r="X55" s="522"/>
      <c r="Y55" s="522"/>
      <c r="Z55" s="522"/>
      <c r="AA55" s="522"/>
      <c r="AB55" s="522"/>
      <c r="AC55" s="38"/>
      <c r="AD55" s="612"/>
      <c r="AE55" s="612"/>
      <c r="AF55" s="612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</row>
    <row r="56" spans="1:68" s="31" customFormat="1" ht="13.5" customHeight="1">
      <c r="A56" s="313"/>
      <c r="B56" s="253"/>
      <c r="C56" s="109" t="s">
        <v>469</v>
      </c>
      <c r="D56" s="254"/>
      <c r="E56" s="255"/>
      <c r="F56" s="256"/>
      <c r="G56" s="157">
        <v>47980</v>
      </c>
      <c r="H56" s="157">
        <v>47980</v>
      </c>
      <c r="I56" s="157">
        <v>71451</v>
      </c>
      <c r="J56" s="480">
        <v>71451</v>
      </c>
      <c r="K56" s="583">
        <v>0</v>
      </c>
      <c r="L56" s="648">
        <f t="shared" si="0"/>
        <v>71451</v>
      </c>
      <c r="M56" s="528"/>
      <c r="N56" s="528"/>
      <c r="O56" s="528"/>
      <c r="P56" s="528"/>
      <c r="Q56" s="528"/>
      <c r="R56" s="528"/>
      <c r="S56" s="528"/>
      <c r="T56" s="38"/>
      <c r="U56" s="522"/>
      <c r="V56" s="522"/>
      <c r="W56" s="522"/>
      <c r="X56" s="522"/>
      <c r="Y56" s="522"/>
      <c r="Z56" s="522"/>
      <c r="AA56" s="522"/>
      <c r="AB56" s="522"/>
      <c r="AC56" s="38"/>
      <c r="AD56" s="612"/>
      <c r="AE56" s="612"/>
      <c r="AF56" s="612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</row>
    <row r="57" spans="1:68" s="31" customFormat="1" ht="14.25" customHeight="1">
      <c r="A57" s="313"/>
      <c r="B57" s="253"/>
      <c r="C57" s="109" t="s">
        <v>470</v>
      </c>
      <c r="D57" s="254"/>
      <c r="E57" s="255"/>
      <c r="F57" s="256"/>
      <c r="G57" s="157">
        <v>0</v>
      </c>
      <c r="H57" s="157">
        <v>0</v>
      </c>
      <c r="I57" s="157">
        <v>0</v>
      </c>
      <c r="J57" s="480">
        <v>0</v>
      </c>
      <c r="K57" s="583">
        <v>0</v>
      </c>
      <c r="L57" s="648">
        <f t="shared" si="0"/>
        <v>0</v>
      </c>
      <c r="M57" s="530"/>
      <c r="N57" s="530"/>
      <c r="O57" s="530"/>
      <c r="P57" s="530"/>
      <c r="Q57" s="530"/>
      <c r="R57" s="530"/>
      <c r="S57" s="530"/>
      <c r="T57" s="212"/>
      <c r="U57" s="524"/>
      <c r="V57" s="524"/>
      <c r="W57" s="524"/>
      <c r="X57" s="524"/>
      <c r="Y57" s="524"/>
      <c r="Z57" s="524"/>
      <c r="AA57" s="524"/>
      <c r="AB57" s="524"/>
      <c r="AC57" s="212"/>
      <c r="AD57" s="614"/>
      <c r="AE57" s="614"/>
      <c r="AF57" s="614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</row>
    <row r="58" spans="1:68" s="39" customFormat="1" ht="13.5" customHeight="1">
      <c r="A58" s="312" t="s">
        <v>202</v>
      </c>
      <c r="B58" s="121" t="s">
        <v>97</v>
      </c>
      <c r="C58" s="117"/>
      <c r="D58" s="123" t="e">
        <f>SUM(D59:D66)-D61-#REF!-#REF!-#REF!</f>
        <v>#REF!</v>
      </c>
      <c r="E58" s="123" t="e">
        <f>SUM(E59:E66)-E61-#REF!-#REF!-#REF!</f>
        <v>#REF!</v>
      </c>
      <c r="F58" s="124"/>
      <c r="G58" s="210">
        <f>SUM(G59:G61,G64,G67:G69)</f>
        <v>188000</v>
      </c>
      <c r="H58" s="210">
        <f>SUM(H59:H61,H64,H67:H69)</f>
        <v>188000</v>
      </c>
      <c r="I58" s="210">
        <f>SUM(I59:I61,I64,I67:I69)</f>
        <v>188000</v>
      </c>
      <c r="J58" s="210">
        <f>SUM(J59:J61,J64,J67:J69)</f>
        <v>188000</v>
      </c>
      <c r="K58" s="506">
        <f>SUM(K59:K61,K64,K67:K69)</f>
        <v>0</v>
      </c>
      <c r="L58" s="649">
        <f t="shared" si="0"/>
        <v>188000</v>
      </c>
      <c r="M58" s="529"/>
      <c r="N58" s="529"/>
      <c r="O58" s="529"/>
      <c r="P58" s="529"/>
      <c r="Q58" s="529"/>
      <c r="R58" s="529"/>
      <c r="S58" s="529"/>
      <c r="T58" s="101"/>
      <c r="U58" s="523"/>
      <c r="V58" s="523"/>
      <c r="W58" s="523"/>
      <c r="X58" s="523"/>
      <c r="Y58" s="523"/>
      <c r="Z58" s="523"/>
      <c r="AA58" s="523"/>
      <c r="AB58" s="523"/>
      <c r="AC58" s="101"/>
      <c r="AD58" s="613"/>
      <c r="AE58" s="613"/>
      <c r="AF58" s="613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</row>
    <row r="59" spans="1:12" ht="13.5" customHeight="1">
      <c r="A59" s="313"/>
      <c r="B59" s="109"/>
      <c r="C59" s="109" t="s">
        <v>577</v>
      </c>
      <c r="D59" s="125">
        <v>17000</v>
      </c>
      <c r="E59" s="126">
        <v>6270</v>
      </c>
      <c r="F59" s="243"/>
      <c r="G59" s="157">
        <v>10000</v>
      </c>
      <c r="H59" s="157">
        <v>10000</v>
      </c>
      <c r="I59" s="157">
        <v>10000</v>
      </c>
      <c r="J59" s="480">
        <v>10000</v>
      </c>
      <c r="K59" s="583">
        <v>0</v>
      </c>
      <c r="L59" s="648">
        <f t="shared" si="0"/>
        <v>10000</v>
      </c>
    </row>
    <row r="60" spans="1:12" ht="13.5" customHeight="1">
      <c r="A60" s="313"/>
      <c r="B60" s="109"/>
      <c r="C60" s="109" t="s">
        <v>579</v>
      </c>
      <c r="D60" s="125"/>
      <c r="E60" s="126"/>
      <c r="F60" s="243"/>
      <c r="G60" s="157">
        <v>9000</v>
      </c>
      <c r="H60" s="157">
        <v>9000</v>
      </c>
      <c r="I60" s="157">
        <v>9000</v>
      </c>
      <c r="J60" s="480">
        <v>9000</v>
      </c>
      <c r="K60" s="583">
        <v>0</v>
      </c>
      <c r="L60" s="648">
        <f t="shared" si="0"/>
        <v>9000</v>
      </c>
    </row>
    <row r="61" spans="1:12" ht="13.5" customHeight="1">
      <c r="A61" s="313"/>
      <c r="B61" s="258"/>
      <c r="C61" s="258" t="s">
        <v>556</v>
      </c>
      <c r="D61" s="145">
        <f>SUM(D62:D63)</f>
        <v>19320</v>
      </c>
      <c r="E61" s="146">
        <f>SUM(E62:E63)</f>
        <v>28133</v>
      </c>
      <c r="F61" s="342"/>
      <c r="G61" s="211">
        <f>SUM(G62:G63)</f>
        <v>39000</v>
      </c>
      <c r="H61" s="211">
        <f>SUM(H62:H63)</f>
        <v>39000</v>
      </c>
      <c r="I61" s="211">
        <f>SUM(I62:I63)</f>
        <v>39000</v>
      </c>
      <c r="J61" s="154">
        <f>SUM(J62:J63)</f>
        <v>39000</v>
      </c>
      <c r="K61" s="211">
        <f>SUM(K62:K63)</f>
        <v>0</v>
      </c>
      <c r="L61" s="648">
        <f t="shared" si="0"/>
        <v>39000</v>
      </c>
    </row>
    <row r="62" spans="1:12" ht="13.5" customHeight="1">
      <c r="A62" s="315"/>
      <c r="B62" s="253"/>
      <c r="C62" s="109"/>
      <c r="D62" s="284">
        <v>4320</v>
      </c>
      <c r="E62" s="285">
        <v>6476</v>
      </c>
      <c r="F62" s="109" t="s">
        <v>404</v>
      </c>
      <c r="G62" s="157">
        <v>5000</v>
      </c>
      <c r="H62" s="157">
        <v>5000</v>
      </c>
      <c r="I62" s="157">
        <v>5000</v>
      </c>
      <c r="J62" s="480">
        <v>5000</v>
      </c>
      <c r="K62" s="583">
        <v>0</v>
      </c>
      <c r="L62" s="648">
        <f t="shared" si="0"/>
        <v>5000</v>
      </c>
    </row>
    <row r="63" spans="1:12" ht="13.5" customHeight="1">
      <c r="A63" s="315"/>
      <c r="B63" s="253"/>
      <c r="C63" s="109"/>
      <c r="D63" s="284">
        <v>15000</v>
      </c>
      <c r="E63" s="285">
        <v>21657</v>
      </c>
      <c r="F63" s="109" t="s">
        <v>580</v>
      </c>
      <c r="G63" s="157">
        <v>34000</v>
      </c>
      <c r="H63" s="157">
        <v>34000</v>
      </c>
      <c r="I63" s="157">
        <v>34000</v>
      </c>
      <c r="J63" s="480">
        <v>34000</v>
      </c>
      <c r="K63" s="583">
        <v>0</v>
      </c>
      <c r="L63" s="648">
        <f t="shared" si="0"/>
        <v>34000</v>
      </c>
    </row>
    <row r="64" spans="1:12" ht="13.5" customHeight="1">
      <c r="A64" s="315"/>
      <c r="B64" s="253"/>
      <c r="C64" s="258" t="s">
        <v>251</v>
      </c>
      <c r="D64" s="284"/>
      <c r="E64" s="285"/>
      <c r="F64" s="109"/>
      <c r="G64" s="153">
        <f>SUM(G65:G66)</f>
        <v>60000</v>
      </c>
      <c r="H64" s="153">
        <f>SUM(H65:H66)</f>
        <v>60000</v>
      </c>
      <c r="I64" s="153">
        <f>SUM(I65:I66)</f>
        <v>60000</v>
      </c>
      <c r="J64" s="153">
        <f>SUM(J65:J66)</f>
        <v>60000</v>
      </c>
      <c r="K64" s="157">
        <f>SUM(K65:K66)</f>
        <v>0</v>
      </c>
      <c r="L64" s="648">
        <f t="shared" si="0"/>
        <v>60000</v>
      </c>
    </row>
    <row r="65" spans="1:12" ht="13.5" customHeight="1">
      <c r="A65" s="313"/>
      <c r="B65" s="109"/>
      <c r="C65" s="258"/>
      <c r="D65" s="284"/>
      <c r="E65" s="285"/>
      <c r="F65" s="109" t="s">
        <v>404</v>
      </c>
      <c r="G65" s="153">
        <v>10000</v>
      </c>
      <c r="H65" s="153">
        <v>10000</v>
      </c>
      <c r="I65" s="153">
        <v>10000</v>
      </c>
      <c r="J65" s="480">
        <v>10000</v>
      </c>
      <c r="K65" s="583">
        <v>0</v>
      </c>
      <c r="L65" s="648">
        <f t="shared" si="0"/>
        <v>10000</v>
      </c>
    </row>
    <row r="66" spans="1:12" ht="13.5" customHeight="1">
      <c r="A66" s="313"/>
      <c r="B66" s="109"/>
      <c r="C66" s="258"/>
      <c r="D66" s="284"/>
      <c r="E66" s="285"/>
      <c r="F66" s="109" t="s">
        <v>580</v>
      </c>
      <c r="G66" s="153">
        <v>50000</v>
      </c>
      <c r="H66" s="153">
        <v>50000</v>
      </c>
      <c r="I66" s="153">
        <v>50000</v>
      </c>
      <c r="J66" s="480">
        <v>50000</v>
      </c>
      <c r="K66" s="583">
        <v>0</v>
      </c>
      <c r="L66" s="648">
        <f t="shared" si="0"/>
        <v>50000</v>
      </c>
    </row>
    <row r="67" spans="1:12" ht="13.5" customHeight="1">
      <c r="A67" s="313"/>
      <c r="B67" s="330"/>
      <c r="C67" s="109" t="s">
        <v>250</v>
      </c>
      <c r="D67" s="125"/>
      <c r="E67" s="126"/>
      <c r="F67" s="243"/>
      <c r="G67" s="157">
        <v>35000</v>
      </c>
      <c r="H67" s="157">
        <v>35000</v>
      </c>
      <c r="I67" s="157">
        <v>35000</v>
      </c>
      <c r="J67" s="480">
        <v>35000</v>
      </c>
      <c r="K67" s="583">
        <v>0</v>
      </c>
      <c r="L67" s="648">
        <f t="shared" si="0"/>
        <v>35000</v>
      </c>
    </row>
    <row r="68" spans="1:12" ht="13.5" customHeight="1">
      <c r="A68" s="313"/>
      <c r="B68" s="330"/>
      <c r="C68" s="109" t="s">
        <v>363</v>
      </c>
      <c r="D68" s="284"/>
      <c r="E68" s="285"/>
      <c r="F68" s="285"/>
      <c r="G68" s="157">
        <v>25000</v>
      </c>
      <c r="H68" s="157">
        <v>25000</v>
      </c>
      <c r="I68" s="157">
        <v>25000</v>
      </c>
      <c r="J68" s="480">
        <v>25000</v>
      </c>
      <c r="K68" s="583">
        <v>0</v>
      </c>
      <c r="L68" s="648">
        <f t="shared" si="0"/>
        <v>25000</v>
      </c>
    </row>
    <row r="69" spans="1:12" ht="13.5" customHeight="1">
      <c r="A69" s="313"/>
      <c r="B69" s="330"/>
      <c r="C69" s="109" t="s">
        <v>195</v>
      </c>
      <c r="D69" s="284"/>
      <c r="E69" s="285"/>
      <c r="F69" s="285"/>
      <c r="G69" s="157">
        <v>10000</v>
      </c>
      <c r="H69" s="157">
        <v>10000</v>
      </c>
      <c r="I69" s="157">
        <v>10000</v>
      </c>
      <c r="J69" s="480">
        <v>10000</v>
      </c>
      <c r="K69" s="583">
        <v>0</v>
      </c>
      <c r="L69" s="648">
        <f t="shared" si="0"/>
        <v>10000</v>
      </c>
    </row>
    <row r="70" spans="1:68" s="39" customFormat="1" ht="13.5" customHeight="1">
      <c r="A70" s="312" t="s">
        <v>203</v>
      </c>
      <c r="B70" s="121" t="s">
        <v>98</v>
      </c>
      <c r="C70" s="117"/>
      <c r="D70" s="123" t="e">
        <f>SUM(D71:D81)-D76-#REF!-#REF!-#REF!</f>
        <v>#REF!</v>
      </c>
      <c r="E70" s="123" t="e">
        <f>SUM(E71:E81)-E76-#REF!-#REF!-#REF!</f>
        <v>#REF!</v>
      </c>
      <c r="F70" s="124"/>
      <c r="G70" s="147">
        <f>SUM(G71:G72)</f>
        <v>192000</v>
      </c>
      <c r="H70" s="147">
        <f>SUM(H71:H72)</f>
        <v>192000</v>
      </c>
      <c r="I70" s="147">
        <f>SUM(I71:I72)</f>
        <v>192000</v>
      </c>
      <c r="J70" s="147">
        <f>SUM(J71:J72)</f>
        <v>198172</v>
      </c>
      <c r="K70" s="505">
        <f>SUM(K71:K72)</f>
        <v>223</v>
      </c>
      <c r="L70" s="649">
        <f t="shared" si="0"/>
        <v>198395</v>
      </c>
      <c r="M70" s="529"/>
      <c r="N70" s="529"/>
      <c r="O70" s="529"/>
      <c r="P70" s="529"/>
      <c r="Q70" s="529"/>
      <c r="R70" s="529"/>
      <c r="S70" s="529"/>
      <c r="T70" s="101"/>
      <c r="U70" s="523"/>
      <c r="V70" s="523"/>
      <c r="W70" s="523"/>
      <c r="X70" s="523"/>
      <c r="Y70" s="523"/>
      <c r="Z70" s="523"/>
      <c r="AA70" s="523"/>
      <c r="AB70" s="523"/>
      <c r="AC70" s="101"/>
      <c r="AD70" s="613"/>
      <c r="AE70" s="613"/>
      <c r="AF70" s="613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</row>
    <row r="71" spans="1:12" ht="13.5" customHeight="1">
      <c r="A71" s="313"/>
      <c r="B71" s="109"/>
      <c r="C71" s="109" t="s">
        <v>93</v>
      </c>
      <c r="D71" s="125">
        <v>105000</v>
      </c>
      <c r="E71" s="126">
        <v>99479</v>
      </c>
      <c r="F71" s="243"/>
      <c r="G71" s="157">
        <v>150000</v>
      </c>
      <c r="H71" s="157">
        <v>150000</v>
      </c>
      <c r="I71" s="157">
        <v>150000</v>
      </c>
      <c r="J71" s="480">
        <v>155570</v>
      </c>
      <c r="K71" s="583">
        <v>223</v>
      </c>
      <c r="L71" s="648">
        <f t="shared" si="0"/>
        <v>155793</v>
      </c>
    </row>
    <row r="72" spans="1:12" ht="13.5" customHeight="1">
      <c r="A72" s="313"/>
      <c r="B72" s="189"/>
      <c r="C72" s="189" t="s">
        <v>256</v>
      </c>
      <c r="D72" s="125"/>
      <c r="E72" s="126"/>
      <c r="F72" s="243"/>
      <c r="G72" s="157">
        <v>42000</v>
      </c>
      <c r="H72" s="157">
        <v>42000</v>
      </c>
      <c r="I72" s="157">
        <v>42000</v>
      </c>
      <c r="J72" s="480">
        <v>42602</v>
      </c>
      <c r="K72" s="583">
        <v>0</v>
      </c>
      <c r="L72" s="648">
        <f t="shared" si="0"/>
        <v>42602</v>
      </c>
    </row>
    <row r="73" spans="1:68" s="39" customFormat="1" ht="13.5" customHeight="1">
      <c r="A73" s="312" t="s">
        <v>204</v>
      </c>
      <c r="B73" s="121" t="s">
        <v>99</v>
      </c>
      <c r="C73" s="117"/>
      <c r="D73" s="123" t="e">
        <f>SUM(D74:D81)-D79-#REF!-#REF!-#REF!</f>
        <v>#REF!</v>
      </c>
      <c r="E73" s="123" t="e">
        <f>SUM(E74:E81)-E79-#REF!-#REF!-#REF!</f>
        <v>#REF!</v>
      </c>
      <c r="F73" s="124"/>
      <c r="G73" s="147">
        <f>SUM(G74:G75)</f>
        <v>30500</v>
      </c>
      <c r="H73" s="147">
        <f>SUM(H74:H75)</f>
        <v>30500</v>
      </c>
      <c r="I73" s="147">
        <f>SUM(I74:I75)</f>
        <v>30500</v>
      </c>
      <c r="J73" s="147">
        <f>SUM(J74:J75)</f>
        <v>30500</v>
      </c>
      <c r="K73" s="505">
        <f>SUM(K74:K75)</f>
        <v>0</v>
      </c>
      <c r="L73" s="649">
        <f t="shared" si="0"/>
        <v>30500</v>
      </c>
      <c r="M73" s="529"/>
      <c r="N73" s="529"/>
      <c r="O73" s="529"/>
      <c r="P73" s="529"/>
      <c r="Q73" s="529"/>
      <c r="R73" s="529"/>
      <c r="S73" s="529"/>
      <c r="T73" s="101"/>
      <c r="U73" s="523"/>
      <c r="V73" s="523"/>
      <c r="W73" s="523"/>
      <c r="X73" s="523"/>
      <c r="Y73" s="523"/>
      <c r="Z73" s="523"/>
      <c r="AA73" s="523"/>
      <c r="AB73" s="523"/>
      <c r="AC73" s="101"/>
      <c r="AD73" s="613"/>
      <c r="AE73" s="613"/>
      <c r="AF73" s="613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</row>
    <row r="74" spans="1:12" ht="13.5" customHeight="1">
      <c r="A74" s="313"/>
      <c r="B74" s="482"/>
      <c r="C74" s="109" t="s">
        <v>581</v>
      </c>
      <c r="D74" s="284">
        <f>SUM(D75:D75)</f>
        <v>0</v>
      </c>
      <c r="E74" s="285">
        <f>SUM(E75:E75)</f>
        <v>0</v>
      </c>
      <c r="F74" s="483"/>
      <c r="G74" s="157">
        <v>500</v>
      </c>
      <c r="H74" s="157">
        <v>500</v>
      </c>
      <c r="I74" s="157">
        <v>500</v>
      </c>
      <c r="J74" s="480">
        <v>500</v>
      </c>
      <c r="K74" s="583">
        <v>0</v>
      </c>
      <c r="L74" s="648">
        <f aca="true" t="shared" si="1" ref="L74:L137">SUM(J74:K74)</f>
        <v>500</v>
      </c>
    </row>
    <row r="75" spans="1:12" ht="13.5" customHeight="1">
      <c r="A75" s="313"/>
      <c r="B75" s="482"/>
      <c r="C75" s="109" t="s">
        <v>578</v>
      </c>
      <c r="D75" s="125"/>
      <c r="E75" s="126"/>
      <c r="F75" s="126"/>
      <c r="G75" s="157">
        <v>30000</v>
      </c>
      <c r="H75" s="157">
        <v>30000</v>
      </c>
      <c r="I75" s="157">
        <v>30000</v>
      </c>
      <c r="J75" s="480">
        <v>30000</v>
      </c>
      <c r="K75" s="583">
        <v>0</v>
      </c>
      <c r="L75" s="648">
        <f t="shared" si="1"/>
        <v>30000</v>
      </c>
    </row>
    <row r="76" spans="1:68" s="39" customFormat="1" ht="13.5" customHeight="1">
      <c r="A76" s="312" t="s">
        <v>205</v>
      </c>
      <c r="B76" s="248" t="s">
        <v>100</v>
      </c>
      <c r="C76" s="281"/>
      <c r="D76" s="282">
        <f>SUM(D77:D81)-D79</f>
        <v>86000</v>
      </c>
      <c r="E76" s="282">
        <f>SUM(E77:E81)-E79</f>
        <v>99892</v>
      </c>
      <c r="F76" s="283"/>
      <c r="G76" s="210">
        <f>SUM(G77:G79,G82:G84)</f>
        <v>164565</v>
      </c>
      <c r="H76" s="210">
        <f>SUM(H77:H79,H82:H84)</f>
        <v>164565</v>
      </c>
      <c r="I76" s="210">
        <f>SUM(I77:I79,I82:I84)</f>
        <v>168302</v>
      </c>
      <c r="J76" s="210">
        <f>SUM(J77:J79,J82:J84)</f>
        <v>170169</v>
      </c>
      <c r="K76" s="506">
        <f>SUM(K77:K79,K82:K84)</f>
        <v>1136</v>
      </c>
      <c r="L76" s="649">
        <f t="shared" si="1"/>
        <v>171305</v>
      </c>
      <c r="M76" s="529"/>
      <c r="N76" s="529"/>
      <c r="O76" s="529"/>
      <c r="P76" s="529"/>
      <c r="Q76" s="529"/>
      <c r="R76" s="529"/>
      <c r="S76" s="529"/>
      <c r="T76" s="101"/>
      <c r="U76" s="523"/>
      <c r="V76" s="523"/>
      <c r="W76" s="523"/>
      <c r="X76" s="523"/>
      <c r="Y76" s="523"/>
      <c r="Z76" s="523"/>
      <c r="AA76" s="523"/>
      <c r="AB76" s="523"/>
      <c r="AC76" s="101"/>
      <c r="AD76" s="613"/>
      <c r="AE76" s="613"/>
      <c r="AF76" s="613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</row>
    <row r="77" spans="1:12" ht="13.5" customHeight="1">
      <c r="A77" s="313"/>
      <c r="B77" s="109"/>
      <c r="C77" s="109" t="s">
        <v>557</v>
      </c>
      <c r="D77" s="125">
        <v>15000</v>
      </c>
      <c r="E77" s="126">
        <v>24647</v>
      </c>
      <c r="F77" s="243"/>
      <c r="G77" s="157">
        <v>55000</v>
      </c>
      <c r="H77" s="157">
        <v>55000</v>
      </c>
      <c r="I77" s="157">
        <v>55000</v>
      </c>
      <c r="J77" s="480">
        <v>55000</v>
      </c>
      <c r="K77" s="583">
        <v>0</v>
      </c>
      <c r="L77" s="648">
        <f t="shared" si="1"/>
        <v>55000</v>
      </c>
    </row>
    <row r="78" spans="1:12" ht="13.5" customHeight="1">
      <c r="A78" s="313"/>
      <c r="B78" s="109"/>
      <c r="C78" s="109" t="s">
        <v>582</v>
      </c>
      <c r="D78" s="125">
        <v>0</v>
      </c>
      <c r="E78" s="126">
        <v>9579</v>
      </c>
      <c r="F78" s="243"/>
      <c r="G78" s="157">
        <v>0</v>
      </c>
      <c r="H78" s="157">
        <v>0</v>
      </c>
      <c r="I78" s="157">
        <v>1045</v>
      </c>
      <c r="J78" s="480">
        <v>5571</v>
      </c>
      <c r="K78" s="583">
        <v>18</v>
      </c>
      <c r="L78" s="648">
        <f t="shared" si="1"/>
        <v>5589</v>
      </c>
    </row>
    <row r="79" spans="1:12" ht="13.5" customHeight="1">
      <c r="A79" s="313"/>
      <c r="B79" s="258"/>
      <c r="C79" s="258" t="s">
        <v>558</v>
      </c>
      <c r="D79" s="145">
        <f>SUM(D80:D81)</f>
        <v>71000</v>
      </c>
      <c r="E79" s="145">
        <f>SUM(E80:E81)</f>
        <v>65666</v>
      </c>
      <c r="F79" s="286"/>
      <c r="G79" s="155">
        <f>SUM(G80:G81)</f>
        <v>96000</v>
      </c>
      <c r="H79" s="155">
        <f>SUM(H80:H81)</f>
        <v>96000</v>
      </c>
      <c r="I79" s="155">
        <f>SUM(I80:I81)</f>
        <v>98692</v>
      </c>
      <c r="J79" s="155">
        <f>SUM(J80:J81)</f>
        <v>99933</v>
      </c>
      <c r="K79" s="150">
        <f>SUM(K80:K81)</f>
        <v>1118</v>
      </c>
      <c r="L79" s="648">
        <f t="shared" si="1"/>
        <v>101051</v>
      </c>
    </row>
    <row r="80" spans="1:12" ht="13.5" customHeight="1">
      <c r="A80" s="315"/>
      <c r="B80" s="108"/>
      <c r="C80" s="287"/>
      <c r="D80" s="284">
        <v>0</v>
      </c>
      <c r="E80" s="285">
        <v>217</v>
      </c>
      <c r="F80" s="109" t="s">
        <v>385</v>
      </c>
      <c r="G80" s="157">
        <v>0</v>
      </c>
      <c r="H80" s="157">
        <v>0</v>
      </c>
      <c r="I80" s="157">
        <v>0</v>
      </c>
      <c r="J80" s="480">
        <v>0</v>
      </c>
      <c r="K80" s="583">
        <v>0</v>
      </c>
      <c r="L80" s="648">
        <f t="shared" si="1"/>
        <v>0</v>
      </c>
    </row>
    <row r="81" spans="1:12" ht="13.5" customHeight="1">
      <c r="A81" s="315"/>
      <c r="B81" s="108"/>
      <c r="C81" s="287"/>
      <c r="D81" s="284">
        <v>71000</v>
      </c>
      <c r="E81" s="285">
        <v>65449</v>
      </c>
      <c r="F81" s="109" t="s">
        <v>580</v>
      </c>
      <c r="G81" s="157">
        <v>96000</v>
      </c>
      <c r="H81" s="157">
        <v>96000</v>
      </c>
      <c r="I81" s="157">
        <v>98692</v>
      </c>
      <c r="J81" s="480">
        <v>99933</v>
      </c>
      <c r="K81" s="583">
        <v>1118</v>
      </c>
      <c r="L81" s="648">
        <f t="shared" si="1"/>
        <v>101051</v>
      </c>
    </row>
    <row r="82" spans="1:12" ht="13.5" customHeight="1">
      <c r="A82" s="315"/>
      <c r="B82" s="288"/>
      <c r="C82" s="113" t="s">
        <v>280</v>
      </c>
      <c r="D82" s="284"/>
      <c r="E82" s="284"/>
      <c r="F82" s="284"/>
      <c r="G82" s="157">
        <v>0</v>
      </c>
      <c r="H82" s="157">
        <v>0</v>
      </c>
      <c r="I82" s="157">
        <v>0</v>
      </c>
      <c r="J82" s="480">
        <v>0</v>
      </c>
      <c r="K82" s="583">
        <f>SUM(I82:J82)</f>
        <v>0</v>
      </c>
      <c r="L82" s="648">
        <f t="shared" si="1"/>
        <v>0</v>
      </c>
    </row>
    <row r="83" spans="1:12" ht="13.5" customHeight="1">
      <c r="A83" s="315"/>
      <c r="B83" s="288"/>
      <c r="C83" s="113" t="s">
        <v>95</v>
      </c>
      <c r="D83" s="284"/>
      <c r="E83" s="284"/>
      <c r="F83" s="489"/>
      <c r="G83" s="157">
        <v>10000</v>
      </c>
      <c r="H83" s="157">
        <v>10000</v>
      </c>
      <c r="I83" s="157">
        <v>10000</v>
      </c>
      <c r="J83" s="480">
        <v>6100</v>
      </c>
      <c r="K83" s="583">
        <v>0</v>
      </c>
      <c r="L83" s="648">
        <f t="shared" si="1"/>
        <v>6100</v>
      </c>
    </row>
    <row r="84" spans="1:12" ht="13.5" customHeight="1">
      <c r="A84" s="315"/>
      <c r="B84" s="288"/>
      <c r="C84" s="109" t="s">
        <v>267</v>
      </c>
      <c r="D84" s="284"/>
      <c r="E84" s="285"/>
      <c r="F84" s="483"/>
      <c r="G84" s="157">
        <v>3565</v>
      </c>
      <c r="H84" s="157">
        <v>3565</v>
      </c>
      <c r="I84" s="157">
        <v>3565</v>
      </c>
      <c r="J84" s="480">
        <v>3565</v>
      </c>
      <c r="K84" s="583">
        <v>0</v>
      </c>
      <c r="L84" s="648">
        <f t="shared" si="1"/>
        <v>3565</v>
      </c>
    </row>
    <row r="85" spans="1:12" ht="13.5" customHeight="1">
      <c r="A85" s="312" t="s">
        <v>314</v>
      </c>
      <c r="B85" s="248" t="s">
        <v>101</v>
      </c>
      <c r="C85" s="281"/>
      <c r="D85" s="282" t="e">
        <f>SUM(D86:D90)-#REF!</f>
        <v>#REF!</v>
      </c>
      <c r="E85" s="282" t="e">
        <f>SUM(E86:E90)-#REF!</f>
        <v>#REF!</v>
      </c>
      <c r="F85" s="283"/>
      <c r="G85" s="484">
        <f>SUM(G86:G88)</f>
        <v>85000</v>
      </c>
      <c r="H85" s="484">
        <f>SUM(H86:H88)</f>
        <v>85000</v>
      </c>
      <c r="I85" s="505">
        <f>SUM(I86:I88)</f>
        <v>85000</v>
      </c>
      <c r="J85" s="147">
        <f>SUM(J86:J88)</f>
        <v>85000</v>
      </c>
      <c r="K85" s="505">
        <f>SUM(K86:K88)</f>
        <v>0</v>
      </c>
      <c r="L85" s="649">
        <f t="shared" si="1"/>
        <v>85000</v>
      </c>
    </row>
    <row r="86" spans="1:12" ht="13.5" customHeight="1">
      <c r="A86" s="315"/>
      <c r="B86" s="288"/>
      <c r="C86" s="109" t="s">
        <v>224</v>
      </c>
      <c r="D86" s="284">
        <v>0</v>
      </c>
      <c r="E86" s="285">
        <v>0</v>
      </c>
      <c r="F86" s="285"/>
      <c r="G86" s="157">
        <v>60000</v>
      </c>
      <c r="H86" s="157">
        <v>60000</v>
      </c>
      <c r="I86" s="157">
        <v>60000</v>
      </c>
      <c r="J86" s="480">
        <v>60000</v>
      </c>
      <c r="K86" s="583">
        <v>0</v>
      </c>
      <c r="L86" s="648">
        <f t="shared" si="1"/>
        <v>60000</v>
      </c>
    </row>
    <row r="87" spans="1:12" ht="13.5" customHeight="1">
      <c r="A87" s="315"/>
      <c r="B87" s="288"/>
      <c r="C87" s="109" t="s">
        <v>94</v>
      </c>
      <c r="D87" s="284"/>
      <c r="E87" s="285"/>
      <c r="F87" s="285"/>
      <c r="G87" s="157">
        <v>25000</v>
      </c>
      <c r="H87" s="157">
        <v>25000</v>
      </c>
      <c r="I87" s="157">
        <v>25000</v>
      </c>
      <c r="J87" s="480">
        <v>25000</v>
      </c>
      <c r="K87" s="583">
        <v>0</v>
      </c>
      <c r="L87" s="648">
        <f t="shared" si="1"/>
        <v>25000</v>
      </c>
    </row>
    <row r="88" spans="1:12" ht="13.5" customHeight="1">
      <c r="A88" s="315"/>
      <c r="B88" s="288"/>
      <c r="C88" s="113" t="s">
        <v>187</v>
      </c>
      <c r="D88" s="284"/>
      <c r="E88" s="284"/>
      <c r="F88" s="284"/>
      <c r="G88" s="157">
        <v>0</v>
      </c>
      <c r="H88" s="157">
        <v>0</v>
      </c>
      <c r="I88" s="157">
        <v>0</v>
      </c>
      <c r="J88" s="480">
        <v>0</v>
      </c>
      <c r="K88" s="583">
        <f>SUM(I88:J88)</f>
        <v>0</v>
      </c>
      <c r="L88" s="648">
        <f t="shared" si="1"/>
        <v>0</v>
      </c>
    </row>
    <row r="89" spans="1:12" ht="13.5" customHeight="1">
      <c r="A89" s="322" t="s">
        <v>315</v>
      </c>
      <c r="B89" s="163" t="s">
        <v>120</v>
      </c>
      <c r="C89" s="289"/>
      <c r="D89" s="244"/>
      <c r="E89" s="244"/>
      <c r="F89" s="244"/>
      <c r="G89" s="325">
        <f>G90+G91+G96+G97+G98+G100</f>
        <v>57396</v>
      </c>
      <c r="H89" s="325">
        <f>H90+H91+H96+H97+H98+H100</f>
        <v>57396</v>
      </c>
      <c r="I89" s="325">
        <f>I90+I91+I96+I97+I98+I100</f>
        <v>62409</v>
      </c>
      <c r="J89" s="633">
        <f>J90+J91+J96+J97+J98+J100</f>
        <v>62409</v>
      </c>
      <c r="K89" s="633">
        <f>K90+K91+K96+K97+K98+K100</f>
        <v>0</v>
      </c>
      <c r="L89" s="649">
        <f t="shared" si="1"/>
        <v>62409</v>
      </c>
    </row>
    <row r="90" spans="1:12" ht="13.5" customHeight="1">
      <c r="A90" s="316"/>
      <c r="B90" s="288"/>
      <c r="C90" s="133" t="s">
        <v>382</v>
      </c>
      <c r="D90" s="244"/>
      <c r="E90" s="244"/>
      <c r="F90" s="244"/>
      <c r="G90" s="157">
        <v>0</v>
      </c>
      <c r="H90" s="157">
        <v>0</v>
      </c>
      <c r="I90" s="157">
        <v>0</v>
      </c>
      <c r="J90" s="480">
        <v>0</v>
      </c>
      <c r="K90" s="583">
        <v>0</v>
      </c>
      <c r="L90" s="648">
        <f t="shared" si="1"/>
        <v>0</v>
      </c>
    </row>
    <row r="91" spans="1:12" ht="13.5" customHeight="1">
      <c r="A91" s="316"/>
      <c r="B91" s="288"/>
      <c r="C91" s="133" t="s">
        <v>383</v>
      </c>
      <c r="D91" s="244"/>
      <c r="E91" s="244"/>
      <c r="F91" s="244"/>
      <c r="G91" s="165">
        <f>SUM(G92:G95)</f>
        <v>0</v>
      </c>
      <c r="H91" s="165">
        <f>SUM(H92:H95)</f>
        <v>0</v>
      </c>
      <c r="I91" s="165">
        <f>SUM(I92:I95)</f>
        <v>0</v>
      </c>
      <c r="J91" s="165">
        <f>SUM(J92:J95)</f>
        <v>0</v>
      </c>
      <c r="K91" s="165">
        <f>SUM(K92:K95)</f>
        <v>0</v>
      </c>
      <c r="L91" s="648">
        <f t="shared" si="1"/>
        <v>0</v>
      </c>
    </row>
    <row r="92" spans="1:12" ht="13.5" customHeight="1">
      <c r="A92" s="316"/>
      <c r="B92" s="108"/>
      <c r="C92" s="287"/>
      <c r="D92" s="244"/>
      <c r="E92" s="244"/>
      <c r="F92" s="133" t="s">
        <v>540</v>
      </c>
      <c r="G92" s="157">
        <v>0</v>
      </c>
      <c r="H92" s="157">
        <v>0</v>
      </c>
      <c r="I92" s="157">
        <v>0</v>
      </c>
      <c r="J92" s="480">
        <v>0</v>
      </c>
      <c r="K92" s="583">
        <v>0</v>
      </c>
      <c r="L92" s="648">
        <f t="shared" si="1"/>
        <v>0</v>
      </c>
    </row>
    <row r="93" spans="1:12" ht="13.5" customHeight="1">
      <c r="A93" s="316"/>
      <c r="B93" s="108"/>
      <c r="C93" s="287"/>
      <c r="D93" s="244"/>
      <c r="E93" s="244"/>
      <c r="F93" s="133" t="s">
        <v>531</v>
      </c>
      <c r="G93" s="157">
        <v>0</v>
      </c>
      <c r="H93" s="157">
        <v>0</v>
      </c>
      <c r="I93" s="157">
        <v>0</v>
      </c>
      <c r="J93" s="480">
        <v>0</v>
      </c>
      <c r="K93" s="583">
        <v>0</v>
      </c>
      <c r="L93" s="648">
        <f t="shared" si="1"/>
        <v>0</v>
      </c>
    </row>
    <row r="94" spans="1:12" ht="13.5" customHeight="1">
      <c r="A94" s="316"/>
      <c r="B94" s="108"/>
      <c r="C94" s="287"/>
      <c r="D94" s="244"/>
      <c r="E94" s="244"/>
      <c r="F94" s="133" t="s">
        <v>532</v>
      </c>
      <c r="G94" s="157">
        <v>0</v>
      </c>
      <c r="H94" s="157">
        <v>0</v>
      </c>
      <c r="I94" s="157">
        <v>0</v>
      </c>
      <c r="J94" s="480">
        <v>0</v>
      </c>
      <c r="K94" s="583">
        <v>0</v>
      </c>
      <c r="L94" s="648">
        <f t="shared" si="1"/>
        <v>0</v>
      </c>
    </row>
    <row r="95" spans="1:12" ht="13.5" customHeight="1">
      <c r="A95" s="316"/>
      <c r="B95" s="108"/>
      <c r="C95" s="287"/>
      <c r="D95" s="244"/>
      <c r="E95" s="244"/>
      <c r="F95" s="109" t="s">
        <v>539</v>
      </c>
      <c r="G95" s="157">
        <v>0</v>
      </c>
      <c r="H95" s="157">
        <v>0</v>
      </c>
      <c r="I95" s="157">
        <v>0</v>
      </c>
      <c r="J95" s="480">
        <v>0</v>
      </c>
      <c r="K95" s="583">
        <v>0</v>
      </c>
      <c r="L95" s="648">
        <f t="shared" si="1"/>
        <v>0</v>
      </c>
    </row>
    <row r="96" spans="1:12" ht="13.5" customHeight="1">
      <c r="A96" s="316"/>
      <c r="B96" s="288"/>
      <c r="C96" s="136" t="s">
        <v>562</v>
      </c>
      <c r="D96" s="244"/>
      <c r="E96" s="244"/>
      <c r="F96" s="244"/>
      <c r="G96" s="157">
        <v>3500</v>
      </c>
      <c r="H96" s="157">
        <v>3500</v>
      </c>
      <c r="I96" s="157">
        <v>3500</v>
      </c>
      <c r="J96" s="480">
        <v>3500</v>
      </c>
      <c r="K96" s="583">
        <v>0</v>
      </c>
      <c r="L96" s="648">
        <f t="shared" si="1"/>
        <v>3500</v>
      </c>
    </row>
    <row r="97" spans="1:12" ht="13.5" customHeight="1">
      <c r="A97" s="454"/>
      <c r="B97" s="288"/>
      <c r="C97" s="133" t="s">
        <v>385</v>
      </c>
      <c r="D97" s="244"/>
      <c r="E97" s="244"/>
      <c r="F97" s="474"/>
      <c r="G97" s="157">
        <v>18650</v>
      </c>
      <c r="H97" s="157">
        <v>18650</v>
      </c>
      <c r="I97" s="157">
        <v>23663</v>
      </c>
      <c r="J97" s="480">
        <v>23663</v>
      </c>
      <c r="K97" s="583">
        <v>-5000</v>
      </c>
      <c r="L97" s="648">
        <f t="shared" si="1"/>
        <v>18663</v>
      </c>
    </row>
    <row r="98" spans="1:12" ht="13.5" customHeight="1">
      <c r="A98" s="454"/>
      <c r="B98" s="288"/>
      <c r="C98" s="133" t="s">
        <v>268</v>
      </c>
      <c r="D98" s="244"/>
      <c r="E98" s="244"/>
      <c r="F98" s="474"/>
      <c r="G98" s="157">
        <v>2000</v>
      </c>
      <c r="H98" s="157">
        <v>2000</v>
      </c>
      <c r="I98" s="157">
        <v>2000</v>
      </c>
      <c r="J98" s="764">
        <v>2000</v>
      </c>
      <c r="K98" s="583">
        <v>0</v>
      </c>
      <c r="L98" s="648">
        <f t="shared" si="1"/>
        <v>2000</v>
      </c>
    </row>
    <row r="99" spans="1:13" ht="13.5" customHeight="1">
      <c r="A99" s="452"/>
      <c r="C99" s="473"/>
      <c r="D99" s="453"/>
      <c r="E99" s="453"/>
      <c r="F99" s="453"/>
      <c r="G99" s="187"/>
      <c r="H99" s="187"/>
      <c r="I99" s="187"/>
      <c r="J99" s="557"/>
      <c r="K99" s="762"/>
      <c r="L99" s="763"/>
      <c r="M99" s="530"/>
    </row>
    <row r="100" spans="1:12" ht="13.5" customHeight="1">
      <c r="A100" s="454"/>
      <c r="B100" s="288"/>
      <c r="C100" s="136" t="s">
        <v>269</v>
      </c>
      <c r="D100" s="244"/>
      <c r="E100" s="244"/>
      <c r="F100" s="474"/>
      <c r="G100" s="323">
        <f>SUM(G101:G102)</f>
        <v>33246</v>
      </c>
      <c r="H100" s="323">
        <f>SUM(H101:H102)</f>
        <v>33246</v>
      </c>
      <c r="I100" s="323">
        <f>SUM(I101:I102)</f>
        <v>33246</v>
      </c>
      <c r="J100" s="323">
        <f>SUM(J101:J102)</f>
        <v>33246</v>
      </c>
      <c r="K100" s="323">
        <f>SUM(K101:K102)</f>
        <v>5000</v>
      </c>
      <c r="L100" s="648">
        <f t="shared" si="1"/>
        <v>38246</v>
      </c>
    </row>
    <row r="101" spans="1:12" ht="13.5" customHeight="1">
      <c r="A101" s="449"/>
      <c r="B101" s="450"/>
      <c r="C101" s="324"/>
      <c r="D101" s="451"/>
      <c r="E101" s="451"/>
      <c r="F101" s="340" t="s">
        <v>585</v>
      </c>
      <c r="G101" s="448">
        <v>5000</v>
      </c>
      <c r="H101" s="448">
        <v>5000</v>
      </c>
      <c r="I101" s="448">
        <v>5000</v>
      </c>
      <c r="J101" s="480">
        <v>5000</v>
      </c>
      <c r="K101" s="583">
        <v>0</v>
      </c>
      <c r="L101" s="648">
        <f t="shared" si="1"/>
        <v>5000</v>
      </c>
    </row>
    <row r="102" spans="1:12" ht="13.5" customHeight="1">
      <c r="A102" s="454"/>
      <c r="B102" s="288"/>
      <c r="C102" s="136"/>
      <c r="D102" s="244"/>
      <c r="E102" s="244"/>
      <c r="F102" s="137" t="s">
        <v>270</v>
      </c>
      <c r="G102" s="157">
        <v>28246</v>
      </c>
      <c r="H102" s="157">
        <v>28246</v>
      </c>
      <c r="I102" s="157">
        <v>28246</v>
      </c>
      <c r="J102" s="480">
        <v>28246</v>
      </c>
      <c r="K102" s="583">
        <v>5000</v>
      </c>
      <c r="L102" s="648">
        <f t="shared" si="1"/>
        <v>33246</v>
      </c>
    </row>
    <row r="103" spans="1:68" s="39" customFormat="1" ht="13.5" customHeight="1">
      <c r="A103" s="318" t="s">
        <v>317</v>
      </c>
      <c r="B103" s="104" t="s">
        <v>559</v>
      </c>
      <c r="C103" s="121"/>
      <c r="D103" s="290">
        <f>SUM(D104,D105,D109:D112)</f>
        <v>2320</v>
      </c>
      <c r="E103" s="290">
        <f>SUM(E104,E105,E109:E112)</f>
        <v>5810</v>
      </c>
      <c r="F103" s="472"/>
      <c r="G103" s="471">
        <f>SUM(G112,G111,G110,G109,G105,G104,G113)</f>
        <v>11680</v>
      </c>
      <c r="H103" s="471">
        <f>SUM(H112,H111,H110,H109,H105,H104,H113)</f>
        <v>11680</v>
      </c>
      <c r="I103" s="471">
        <f>SUM(I112,I111,I110,I109,I105,I104,I113)</f>
        <v>21020</v>
      </c>
      <c r="J103" s="634">
        <f>SUM(J112,J111,J110,J109,J105,J104,J113)</f>
        <v>31615</v>
      </c>
      <c r="K103" s="471">
        <f>SUM(K112,K111,K110,K109,K105,K104,K113)</f>
        <v>2845</v>
      </c>
      <c r="L103" s="649">
        <f t="shared" si="1"/>
        <v>34460</v>
      </c>
      <c r="M103" s="529"/>
      <c r="N103" s="529"/>
      <c r="O103" s="529"/>
      <c r="P103" s="529"/>
      <c r="Q103" s="529"/>
      <c r="R103" s="529"/>
      <c r="S103" s="529"/>
      <c r="T103" s="101"/>
      <c r="U103" s="523"/>
      <c r="V103" s="523"/>
      <c r="W103" s="523"/>
      <c r="X103" s="523"/>
      <c r="Y103" s="523"/>
      <c r="Z103" s="523"/>
      <c r="AA103" s="523"/>
      <c r="AB103" s="523"/>
      <c r="AC103" s="101"/>
      <c r="AD103" s="613"/>
      <c r="AE103" s="613"/>
      <c r="AF103" s="613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</row>
    <row r="104" spans="1:12" ht="13.5" customHeight="1">
      <c r="A104" s="315"/>
      <c r="B104" s="288"/>
      <c r="C104" s="109" t="s">
        <v>382</v>
      </c>
      <c r="D104" s="284">
        <v>1620</v>
      </c>
      <c r="E104" s="285">
        <v>1963</v>
      </c>
      <c r="F104" s="285"/>
      <c r="G104" s="157">
        <v>2913</v>
      </c>
      <c r="H104" s="157">
        <v>2913</v>
      </c>
      <c r="I104" s="157">
        <v>3492</v>
      </c>
      <c r="J104" s="480">
        <v>5747</v>
      </c>
      <c r="K104" s="583">
        <v>1848</v>
      </c>
      <c r="L104" s="648">
        <f t="shared" si="1"/>
        <v>7595</v>
      </c>
    </row>
    <row r="105" spans="1:12" ht="13.5" customHeight="1">
      <c r="A105" s="315"/>
      <c r="B105" s="288"/>
      <c r="C105" s="109" t="s">
        <v>383</v>
      </c>
      <c r="D105" s="291">
        <f>SUM(D106:D107)</f>
        <v>700</v>
      </c>
      <c r="E105" s="292">
        <f>SUM(E106:E107)</f>
        <v>724</v>
      </c>
      <c r="F105" s="292"/>
      <c r="G105" s="154">
        <f>SUM(G106:G108)</f>
        <v>468</v>
      </c>
      <c r="H105" s="154">
        <f>SUM(H106:H108)</f>
        <v>468</v>
      </c>
      <c r="I105" s="154">
        <f>SUM(I106:I108)</f>
        <v>662</v>
      </c>
      <c r="J105" s="154">
        <f>SUM(J106:J108)</f>
        <v>1538</v>
      </c>
      <c r="K105" s="211">
        <f>SUM(K106:K108)</f>
        <v>701</v>
      </c>
      <c r="L105" s="648">
        <f t="shared" si="1"/>
        <v>2239</v>
      </c>
    </row>
    <row r="106" spans="1:12" ht="13.5" customHeight="1">
      <c r="A106" s="315"/>
      <c r="B106" s="108"/>
      <c r="C106" s="287"/>
      <c r="D106" s="284">
        <v>632</v>
      </c>
      <c r="E106" s="285">
        <v>724</v>
      </c>
      <c r="F106" s="109" t="s">
        <v>540</v>
      </c>
      <c r="G106" s="157">
        <v>332</v>
      </c>
      <c r="H106" s="157">
        <v>332</v>
      </c>
      <c r="I106" s="157">
        <v>468</v>
      </c>
      <c r="J106" s="480">
        <v>1128</v>
      </c>
      <c r="K106" s="583">
        <v>536</v>
      </c>
      <c r="L106" s="648">
        <f t="shared" si="1"/>
        <v>1664</v>
      </c>
    </row>
    <row r="107" spans="1:12" ht="13.5" customHeight="1">
      <c r="A107" s="315"/>
      <c r="B107" s="253"/>
      <c r="C107" s="287"/>
      <c r="D107" s="284">
        <v>68</v>
      </c>
      <c r="E107" s="285"/>
      <c r="F107" s="109" t="s">
        <v>560</v>
      </c>
      <c r="G107" s="157">
        <v>35</v>
      </c>
      <c r="H107" s="157">
        <v>35</v>
      </c>
      <c r="I107" s="157">
        <v>35</v>
      </c>
      <c r="J107" s="480">
        <v>110</v>
      </c>
      <c r="K107" s="583">
        <v>55</v>
      </c>
      <c r="L107" s="648">
        <f t="shared" si="1"/>
        <v>165</v>
      </c>
    </row>
    <row r="108" spans="1:12" ht="13.5" customHeight="1">
      <c r="A108" s="315"/>
      <c r="B108" s="253"/>
      <c r="C108" s="287"/>
      <c r="D108" s="284"/>
      <c r="E108" s="285"/>
      <c r="F108" s="109" t="s">
        <v>532</v>
      </c>
      <c r="G108" s="157">
        <v>101</v>
      </c>
      <c r="H108" s="157">
        <v>101</v>
      </c>
      <c r="I108" s="157">
        <v>159</v>
      </c>
      <c r="J108" s="480">
        <v>300</v>
      </c>
      <c r="K108" s="583">
        <v>110</v>
      </c>
      <c r="L108" s="648">
        <f t="shared" si="1"/>
        <v>410</v>
      </c>
    </row>
    <row r="109" spans="1:12" ht="13.5" customHeight="1">
      <c r="A109" s="315"/>
      <c r="B109" s="288"/>
      <c r="C109" s="109" t="s">
        <v>385</v>
      </c>
      <c r="D109" s="284">
        <v>0</v>
      </c>
      <c r="E109" s="285">
        <v>3093</v>
      </c>
      <c r="F109" s="285"/>
      <c r="G109" s="157">
        <v>7109</v>
      </c>
      <c r="H109" s="157">
        <v>7109</v>
      </c>
      <c r="I109" s="157">
        <v>14237</v>
      </c>
      <c r="J109" s="480">
        <v>20236</v>
      </c>
      <c r="K109" s="583">
        <v>346</v>
      </c>
      <c r="L109" s="648">
        <f t="shared" si="1"/>
        <v>20582</v>
      </c>
    </row>
    <row r="110" spans="1:12" ht="13.5" customHeight="1">
      <c r="A110" s="315"/>
      <c r="B110" s="288"/>
      <c r="C110" s="109" t="s">
        <v>271</v>
      </c>
      <c r="D110" s="284">
        <v>0</v>
      </c>
      <c r="E110" s="285">
        <v>30</v>
      </c>
      <c r="F110" s="285"/>
      <c r="G110" s="157">
        <v>0</v>
      </c>
      <c r="H110" s="157">
        <v>0</v>
      </c>
      <c r="I110" s="157">
        <v>120</v>
      </c>
      <c r="J110" s="480">
        <v>113</v>
      </c>
      <c r="K110" s="583">
        <v>0</v>
      </c>
      <c r="L110" s="648">
        <f t="shared" si="1"/>
        <v>113</v>
      </c>
    </row>
    <row r="111" spans="1:12" ht="13.5" customHeight="1">
      <c r="A111" s="315"/>
      <c r="B111" s="288"/>
      <c r="C111" s="113" t="s">
        <v>27</v>
      </c>
      <c r="D111" s="284"/>
      <c r="E111" s="285"/>
      <c r="F111" s="285"/>
      <c r="G111" s="157">
        <v>1065</v>
      </c>
      <c r="H111" s="157">
        <v>1065</v>
      </c>
      <c r="I111" s="157">
        <v>2358</v>
      </c>
      <c r="J111" s="480">
        <v>3373</v>
      </c>
      <c r="K111" s="583">
        <v>-50</v>
      </c>
      <c r="L111" s="648">
        <f t="shared" si="1"/>
        <v>3323</v>
      </c>
    </row>
    <row r="112" spans="1:12" ht="13.5" customHeight="1">
      <c r="A112" s="315"/>
      <c r="B112" s="288"/>
      <c r="C112" s="113" t="s">
        <v>584</v>
      </c>
      <c r="D112" s="284">
        <v>0</v>
      </c>
      <c r="E112" s="285"/>
      <c r="F112" s="285"/>
      <c r="G112" s="157">
        <v>100</v>
      </c>
      <c r="H112" s="157">
        <v>100</v>
      </c>
      <c r="I112" s="157">
        <v>151</v>
      </c>
      <c r="J112" s="480">
        <v>151</v>
      </c>
      <c r="K112" s="583">
        <v>0</v>
      </c>
      <c r="L112" s="648">
        <f t="shared" si="1"/>
        <v>151</v>
      </c>
    </row>
    <row r="113" spans="1:12" ht="13.5" customHeight="1">
      <c r="A113" s="313"/>
      <c r="B113" s="287"/>
      <c r="C113" s="113" t="s">
        <v>435</v>
      </c>
      <c r="D113" s="284"/>
      <c r="E113" s="285"/>
      <c r="F113" s="285"/>
      <c r="G113" s="157">
        <v>25</v>
      </c>
      <c r="H113" s="157">
        <v>25</v>
      </c>
      <c r="I113" s="157">
        <v>0</v>
      </c>
      <c r="J113" s="480">
        <v>457</v>
      </c>
      <c r="K113" s="583">
        <v>0</v>
      </c>
      <c r="L113" s="648">
        <f t="shared" si="1"/>
        <v>457</v>
      </c>
    </row>
    <row r="114" spans="1:68" s="39" customFormat="1" ht="13.5" customHeight="1">
      <c r="A114" s="318" t="s">
        <v>321</v>
      </c>
      <c r="B114" s="294" t="s">
        <v>180</v>
      </c>
      <c r="C114" s="131"/>
      <c r="D114" s="123" t="e">
        <f>SUM(D115,D117,D123,#REF!,D125,D127,D128)</f>
        <v>#REF!</v>
      </c>
      <c r="E114" s="123" t="e">
        <f>SUM(E115,E117,E123,#REF!,E125,E127,E128)</f>
        <v>#REF!</v>
      </c>
      <c r="F114" s="124"/>
      <c r="G114" s="123">
        <f>SUM(G115,G117,G123,G124,G126,G130,G131,G132,G134,G135,G136,G137,G139,G133,G144,G147,G150,)</f>
        <v>5912689</v>
      </c>
      <c r="H114" s="123">
        <f>SUM(H115,H117,H123,H124,H126,H130,H131,H132,H134,H135,H136,H137,H139,H133,H144,H147,H150,)</f>
        <v>5906446</v>
      </c>
      <c r="I114" s="506">
        <f>SUM(I115,I117,I123,I124,I126,I130,I131,I132,I134,I135,I136,I137,I139,I133,I144,I147,I150,)</f>
        <v>6478164</v>
      </c>
      <c r="J114" s="210">
        <f>SUM(J115,J117,J123,J124,J126,J130,J131,J132,J134,J135,J136,J137,J139,J133,J144,J147,J150,)</f>
        <v>6193160</v>
      </c>
      <c r="K114" s="506">
        <f>SUM(K115,K117,K123,K124,K126,K130,K131,K132,K134,K135,K136,K137,K139,K133,K144,K147,K150,)</f>
        <v>154253</v>
      </c>
      <c r="L114" s="649">
        <f t="shared" si="1"/>
        <v>6347413</v>
      </c>
      <c r="M114" s="529"/>
      <c r="N114" s="529"/>
      <c r="O114" s="529"/>
      <c r="P114" s="529"/>
      <c r="Q114" s="529"/>
      <c r="R114" s="529"/>
      <c r="S114" s="529"/>
      <c r="T114" s="101"/>
      <c r="U114" s="523"/>
      <c r="V114" s="523"/>
      <c r="W114" s="523"/>
      <c r="X114" s="523"/>
      <c r="Y114" s="523"/>
      <c r="Z114" s="523"/>
      <c r="AA114" s="523"/>
      <c r="AB114" s="523"/>
      <c r="AC114" s="101"/>
      <c r="AD114" s="613"/>
      <c r="AE114" s="613"/>
      <c r="AF114" s="613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</row>
    <row r="115" spans="1:68" s="36" customFormat="1" ht="13.5" customHeight="1">
      <c r="A115" s="319"/>
      <c r="B115" s="303"/>
      <c r="C115" s="133" t="s">
        <v>382</v>
      </c>
      <c r="D115" s="296">
        <v>211132</v>
      </c>
      <c r="E115" s="297">
        <v>223678</v>
      </c>
      <c r="F115" s="297"/>
      <c r="G115" s="157">
        <v>852532</v>
      </c>
      <c r="H115" s="157">
        <v>851852</v>
      </c>
      <c r="I115" s="157">
        <v>937886</v>
      </c>
      <c r="J115" s="480">
        <v>937886</v>
      </c>
      <c r="K115" s="583">
        <v>0</v>
      </c>
      <c r="L115" s="648">
        <f t="shared" si="1"/>
        <v>937886</v>
      </c>
      <c r="M115" s="528"/>
      <c r="N115" s="528"/>
      <c r="O115" s="528"/>
      <c r="P115" s="528"/>
      <c r="Q115" s="528"/>
      <c r="R115" s="528"/>
      <c r="S115" s="528"/>
      <c r="T115" s="38"/>
      <c r="U115" s="522"/>
      <c r="V115" s="522"/>
      <c r="W115" s="522"/>
      <c r="X115" s="522"/>
      <c r="Y115" s="522"/>
      <c r="Z115" s="522"/>
      <c r="AA115" s="522"/>
      <c r="AB115" s="522"/>
      <c r="AC115" s="38"/>
      <c r="AD115" s="612"/>
      <c r="AE115" s="612"/>
      <c r="AF115" s="612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</row>
    <row r="116" spans="1:68" s="36" customFormat="1" ht="13.5" customHeight="1">
      <c r="A116" s="319"/>
      <c r="B116" s="277"/>
      <c r="C116" s="299"/>
      <c r="D116" s="296"/>
      <c r="E116" s="297"/>
      <c r="F116" s="304" t="s">
        <v>561</v>
      </c>
      <c r="G116" s="157">
        <v>96102</v>
      </c>
      <c r="H116" s="157">
        <v>96102</v>
      </c>
      <c r="I116" s="157">
        <v>96102</v>
      </c>
      <c r="J116" s="480">
        <v>96102</v>
      </c>
      <c r="K116" s="583">
        <v>0</v>
      </c>
      <c r="L116" s="648">
        <f t="shared" si="1"/>
        <v>96102</v>
      </c>
      <c r="M116" s="528"/>
      <c r="N116" s="528"/>
      <c r="O116" s="528"/>
      <c r="P116" s="528"/>
      <c r="Q116" s="528"/>
      <c r="R116" s="528"/>
      <c r="S116" s="528"/>
      <c r="T116" s="38"/>
      <c r="U116" s="522"/>
      <c r="V116" s="522"/>
      <c r="W116" s="522"/>
      <c r="X116" s="522"/>
      <c r="Y116" s="522"/>
      <c r="Z116" s="522"/>
      <c r="AA116" s="522"/>
      <c r="AB116" s="522"/>
      <c r="AC116" s="38"/>
      <c r="AD116" s="612"/>
      <c r="AE116" s="612"/>
      <c r="AF116" s="612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</row>
    <row r="117" spans="1:12" ht="13.5" customHeight="1">
      <c r="A117" s="319"/>
      <c r="B117" s="288"/>
      <c r="C117" s="133" t="s">
        <v>383</v>
      </c>
      <c r="D117" s="291">
        <f>SUM(D119:D121)</f>
        <v>91766</v>
      </c>
      <c r="E117" s="292">
        <f>SUM(E119:E121)</f>
        <v>96109</v>
      </c>
      <c r="F117" s="292"/>
      <c r="G117" s="211">
        <f>SUM(G119:G122)</f>
        <v>239104</v>
      </c>
      <c r="H117" s="211">
        <f>SUM(H119:H122)</f>
        <v>238886</v>
      </c>
      <c r="I117" s="211">
        <f>SUM(I119:I122)</f>
        <v>266287</v>
      </c>
      <c r="J117" s="154">
        <f>SUM(J119:J122)</f>
        <v>266287</v>
      </c>
      <c r="K117" s="211">
        <f>SUM(K119:K122)</f>
        <v>0</v>
      </c>
      <c r="L117" s="648">
        <f t="shared" si="1"/>
        <v>266287</v>
      </c>
    </row>
    <row r="118" spans="1:12" ht="13.5" customHeight="1">
      <c r="A118" s="319"/>
      <c r="B118" s="277"/>
      <c r="C118" s="287"/>
      <c r="D118" s="291"/>
      <c r="E118" s="292"/>
      <c r="F118" s="304" t="s">
        <v>561</v>
      </c>
      <c r="G118" s="157">
        <v>30187</v>
      </c>
      <c r="H118" s="157">
        <v>30187</v>
      </c>
      <c r="I118" s="157">
        <v>30187</v>
      </c>
      <c r="J118" s="480">
        <v>30187</v>
      </c>
      <c r="K118" s="583">
        <v>0</v>
      </c>
      <c r="L118" s="648">
        <f t="shared" si="1"/>
        <v>30187</v>
      </c>
    </row>
    <row r="119" spans="1:12" ht="13.5" customHeight="1">
      <c r="A119" s="320"/>
      <c r="B119" s="132"/>
      <c r="C119" s="287"/>
      <c r="D119" s="296">
        <v>78514</v>
      </c>
      <c r="E119" s="297">
        <v>84525</v>
      </c>
      <c r="F119" s="133" t="s">
        <v>540</v>
      </c>
      <c r="G119" s="157">
        <v>206345</v>
      </c>
      <c r="H119" s="157">
        <v>206147</v>
      </c>
      <c r="I119" s="157">
        <v>230958</v>
      </c>
      <c r="J119" s="480">
        <v>230958</v>
      </c>
      <c r="K119" s="583">
        <v>0</v>
      </c>
      <c r="L119" s="648">
        <f t="shared" si="1"/>
        <v>230958</v>
      </c>
    </row>
    <row r="120" spans="1:12" ht="13.5" customHeight="1">
      <c r="A120" s="320"/>
      <c r="B120" s="132"/>
      <c r="C120" s="287"/>
      <c r="D120" s="296">
        <v>8362</v>
      </c>
      <c r="E120" s="297">
        <v>7952</v>
      </c>
      <c r="F120" s="133" t="s">
        <v>531</v>
      </c>
      <c r="G120" s="157">
        <v>21346</v>
      </c>
      <c r="H120" s="157">
        <v>21326</v>
      </c>
      <c r="I120" s="157">
        <v>23866</v>
      </c>
      <c r="J120" s="480">
        <v>23866</v>
      </c>
      <c r="K120" s="583">
        <v>0</v>
      </c>
      <c r="L120" s="648">
        <f t="shared" si="1"/>
        <v>23866</v>
      </c>
    </row>
    <row r="121" spans="1:12" ht="13.5" customHeight="1">
      <c r="A121" s="320"/>
      <c r="B121" s="277"/>
      <c r="C121" s="287"/>
      <c r="D121" s="296">
        <v>4890</v>
      </c>
      <c r="E121" s="297">
        <v>3632</v>
      </c>
      <c r="F121" s="133" t="s">
        <v>532</v>
      </c>
      <c r="G121" s="157">
        <v>9213</v>
      </c>
      <c r="H121" s="157">
        <v>9213</v>
      </c>
      <c r="I121" s="157">
        <v>9263</v>
      </c>
      <c r="J121" s="480">
        <v>9263</v>
      </c>
      <c r="K121" s="583">
        <v>0</v>
      </c>
      <c r="L121" s="648">
        <f t="shared" si="1"/>
        <v>9263</v>
      </c>
    </row>
    <row r="122" spans="1:12" ht="13.5" customHeight="1">
      <c r="A122" s="320"/>
      <c r="B122" s="277"/>
      <c r="C122" s="287"/>
      <c r="D122" s="296"/>
      <c r="E122" s="297"/>
      <c r="F122" s="133" t="s">
        <v>539</v>
      </c>
      <c r="G122" s="157">
        <v>2200</v>
      </c>
      <c r="H122" s="157">
        <v>2200</v>
      </c>
      <c r="I122" s="157">
        <v>2200</v>
      </c>
      <c r="J122" s="480">
        <v>2200</v>
      </c>
      <c r="K122" s="583">
        <v>0</v>
      </c>
      <c r="L122" s="648">
        <f t="shared" si="1"/>
        <v>2200</v>
      </c>
    </row>
    <row r="123" spans="1:33" ht="13.5" customHeight="1">
      <c r="A123" s="320"/>
      <c r="B123" s="288"/>
      <c r="C123" s="133" t="s">
        <v>385</v>
      </c>
      <c r="D123" s="296">
        <v>168686</v>
      </c>
      <c r="E123" s="297">
        <v>284089</v>
      </c>
      <c r="F123" s="297"/>
      <c r="G123" s="157">
        <v>839710</v>
      </c>
      <c r="H123" s="157">
        <v>843210</v>
      </c>
      <c r="I123" s="157">
        <v>1401617</v>
      </c>
      <c r="J123" s="480">
        <v>1478431</v>
      </c>
      <c r="K123" s="583">
        <v>10649</v>
      </c>
      <c r="L123" s="648">
        <f t="shared" si="1"/>
        <v>1489080</v>
      </c>
      <c r="T123" s="528"/>
      <c r="U123" s="528"/>
      <c r="V123" s="528"/>
      <c r="W123" s="528"/>
      <c r="X123" s="528"/>
      <c r="Y123" s="528"/>
      <c r="Z123" s="528"/>
      <c r="AA123" s="528"/>
      <c r="AB123" s="528"/>
      <c r="AC123" s="528"/>
      <c r="AD123" s="528"/>
      <c r="AE123" s="528"/>
      <c r="AF123" s="528"/>
      <c r="AG123" s="528"/>
    </row>
    <row r="124" spans="1:22" ht="13.5" customHeight="1">
      <c r="A124" s="320"/>
      <c r="B124" s="288"/>
      <c r="C124" s="133" t="s">
        <v>268</v>
      </c>
      <c r="D124" s="296"/>
      <c r="E124" s="297"/>
      <c r="F124" s="297"/>
      <c r="G124" s="156">
        <f>SUM(G125:G125)</f>
        <v>59287</v>
      </c>
      <c r="H124" s="156">
        <f>SUM(H125:H125)</f>
        <v>59287</v>
      </c>
      <c r="I124" s="156">
        <f>SUM(I125:I125)</f>
        <v>61183</v>
      </c>
      <c r="J124" s="156">
        <f>SUM(J125:J125)</f>
        <v>61183</v>
      </c>
      <c r="K124" s="158">
        <f>SUM(K125:K125)</f>
        <v>0</v>
      </c>
      <c r="L124" s="648">
        <f t="shared" si="1"/>
        <v>61183</v>
      </c>
      <c r="V124" s="544"/>
    </row>
    <row r="125" spans="1:68" s="36" customFormat="1" ht="13.5" customHeight="1">
      <c r="A125" s="320"/>
      <c r="B125" s="298"/>
      <c r="C125" s="299"/>
      <c r="D125" s="296">
        <v>147700</v>
      </c>
      <c r="E125" s="297">
        <v>196371</v>
      </c>
      <c r="F125" s="109" t="s">
        <v>587</v>
      </c>
      <c r="G125" s="157">
        <v>59287</v>
      </c>
      <c r="H125" s="157">
        <v>59287</v>
      </c>
      <c r="I125" s="157">
        <v>61183</v>
      </c>
      <c r="J125" s="480">
        <v>61183</v>
      </c>
      <c r="K125" s="583">
        <v>0</v>
      </c>
      <c r="L125" s="648">
        <f t="shared" si="1"/>
        <v>61183</v>
      </c>
      <c r="M125" s="543"/>
      <c r="N125" s="528"/>
      <c r="O125" s="528"/>
      <c r="P125" s="528"/>
      <c r="Q125" s="528"/>
      <c r="R125" s="528"/>
      <c r="S125" s="528"/>
      <c r="T125" s="38"/>
      <c r="U125" s="522"/>
      <c r="V125" s="522"/>
      <c r="W125" s="522"/>
      <c r="X125" s="522"/>
      <c r="Y125" s="522"/>
      <c r="Z125" s="522"/>
      <c r="AA125" s="522"/>
      <c r="AB125" s="522"/>
      <c r="AC125" s="38"/>
      <c r="AD125" s="612"/>
      <c r="AE125" s="612"/>
      <c r="AF125" s="612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</row>
    <row r="126" spans="1:12" ht="13.5" customHeight="1">
      <c r="A126" s="320"/>
      <c r="B126" s="288"/>
      <c r="C126" s="136" t="s">
        <v>28</v>
      </c>
      <c r="D126" s="296">
        <v>36000</v>
      </c>
      <c r="E126" s="297">
        <v>29000</v>
      </c>
      <c r="F126" s="297"/>
      <c r="G126" s="156">
        <f>SUM(G127:G129)</f>
        <v>203355</v>
      </c>
      <c r="H126" s="156">
        <f>SUM(H127:H129)</f>
        <v>203804</v>
      </c>
      <c r="I126" s="156">
        <f>SUM(I127:I129)</f>
        <v>213770</v>
      </c>
      <c r="J126" s="156">
        <f>SUM(J127:J129)</f>
        <v>176402</v>
      </c>
      <c r="K126" s="158">
        <f>SUM(K127:K129)</f>
        <v>3122</v>
      </c>
      <c r="L126" s="648">
        <f t="shared" si="1"/>
        <v>179524</v>
      </c>
    </row>
    <row r="127" spans="1:68" s="36" customFormat="1" ht="13.5" customHeight="1">
      <c r="A127" s="320"/>
      <c r="B127" s="300"/>
      <c r="C127" s="299"/>
      <c r="D127" s="296">
        <v>200</v>
      </c>
      <c r="E127" s="297">
        <v>4011</v>
      </c>
      <c r="F127" s="133" t="s">
        <v>585</v>
      </c>
      <c r="G127" s="157">
        <v>112855</v>
      </c>
      <c r="H127" s="157">
        <v>113304</v>
      </c>
      <c r="I127" s="157">
        <v>123270</v>
      </c>
      <c r="J127" s="480">
        <v>130902</v>
      </c>
      <c r="K127" s="583">
        <v>2872</v>
      </c>
      <c r="L127" s="648">
        <f t="shared" si="1"/>
        <v>133774</v>
      </c>
      <c r="M127" s="528"/>
      <c r="N127" s="528"/>
      <c r="O127" s="528"/>
      <c r="P127" s="543"/>
      <c r="Q127" s="543"/>
      <c r="R127" s="528"/>
      <c r="S127" s="528"/>
      <c r="T127" s="38"/>
      <c r="U127" s="522"/>
      <c r="V127" s="522"/>
      <c r="W127" s="522"/>
      <c r="X127" s="522"/>
      <c r="Y127" s="522"/>
      <c r="Z127" s="522"/>
      <c r="AA127" s="522"/>
      <c r="AB127" s="522"/>
      <c r="AC127" s="38"/>
      <c r="AD127" s="612"/>
      <c r="AE127" s="612"/>
      <c r="AF127" s="612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</row>
    <row r="128" spans="1:12" ht="13.5" customHeight="1">
      <c r="A128" s="320"/>
      <c r="B128" s="300"/>
      <c r="C128" s="287"/>
      <c r="D128" s="291">
        <f>SUM(D129:D131)</f>
        <v>207972</v>
      </c>
      <c r="E128" s="292">
        <f>SUM(E129:E131)</f>
        <v>224078</v>
      </c>
      <c r="F128" s="133" t="s">
        <v>29</v>
      </c>
      <c r="G128" s="157">
        <v>45500</v>
      </c>
      <c r="H128" s="157">
        <v>45500</v>
      </c>
      <c r="I128" s="157">
        <v>45500</v>
      </c>
      <c r="J128" s="480">
        <v>45500</v>
      </c>
      <c r="K128" s="583">
        <v>0</v>
      </c>
      <c r="L128" s="648">
        <f t="shared" si="1"/>
        <v>45500</v>
      </c>
    </row>
    <row r="129" spans="1:12" ht="13.5" customHeight="1">
      <c r="A129" s="320"/>
      <c r="B129" s="132"/>
      <c r="C129" s="287"/>
      <c r="D129" s="296">
        <v>16700</v>
      </c>
      <c r="E129" s="297">
        <v>33306</v>
      </c>
      <c r="F129" s="136" t="s">
        <v>586</v>
      </c>
      <c r="G129" s="157">
        <v>45000</v>
      </c>
      <c r="H129" s="157">
        <v>45000</v>
      </c>
      <c r="I129" s="157">
        <v>45000</v>
      </c>
      <c r="J129" s="480">
        <v>0</v>
      </c>
      <c r="K129" s="583">
        <v>250</v>
      </c>
      <c r="L129" s="648">
        <f t="shared" si="1"/>
        <v>250</v>
      </c>
    </row>
    <row r="130" spans="1:12" ht="13.5" customHeight="1">
      <c r="A130" s="320"/>
      <c r="B130" s="288"/>
      <c r="C130" s="136" t="s">
        <v>562</v>
      </c>
      <c r="D130" s="296">
        <v>191272</v>
      </c>
      <c r="E130" s="297">
        <v>181741</v>
      </c>
      <c r="F130" s="297"/>
      <c r="G130" s="157">
        <v>0</v>
      </c>
      <c r="H130" s="157">
        <v>146</v>
      </c>
      <c r="I130" s="157">
        <v>146</v>
      </c>
      <c r="J130" s="480">
        <v>231</v>
      </c>
      <c r="K130" s="583">
        <v>0</v>
      </c>
      <c r="L130" s="648">
        <f t="shared" si="1"/>
        <v>231</v>
      </c>
    </row>
    <row r="131" spans="1:68" s="35" customFormat="1" ht="13.5" customHeight="1">
      <c r="A131" s="320"/>
      <c r="B131" s="301"/>
      <c r="C131" s="136" t="s">
        <v>388</v>
      </c>
      <c r="D131" s="296">
        <v>0</v>
      </c>
      <c r="E131" s="297">
        <v>9031</v>
      </c>
      <c r="F131" s="297"/>
      <c r="G131" s="157">
        <v>5000</v>
      </c>
      <c r="H131" s="157">
        <v>19935</v>
      </c>
      <c r="I131" s="157">
        <v>19935</v>
      </c>
      <c r="J131" s="480">
        <v>14935</v>
      </c>
      <c r="K131" s="583">
        <v>0</v>
      </c>
      <c r="L131" s="648">
        <f t="shared" si="1"/>
        <v>14935</v>
      </c>
      <c r="M131" s="528"/>
      <c r="N131" s="528"/>
      <c r="O131" s="528"/>
      <c r="P131" s="528"/>
      <c r="Q131" s="528"/>
      <c r="R131" s="528"/>
      <c r="S131" s="528"/>
      <c r="T131" s="38"/>
      <c r="U131" s="522"/>
      <c r="V131" s="522"/>
      <c r="W131" s="522"/>
      <c r="X131" s="522"/>
      <c r="Y131" s="522"/>
      <c r="Z131" s="522"/>
      <c r="AA131" s="522"/>
      <c r="AB131" s="522"/>
      <c r="AC131" s="38"/>
      <c r="AD131" s="612"/>
      <c r="AE131" s="612"/>
      <c r="AF131" s="612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</row>
    <row r="132" spans="1:68" s="35" customFormat="1" ht="13.5" customHeight="1">
      <c r="A132" s="320"/>
      <c r="B132" s="301"/>
      <c r="C132" s="258" t="s">
        <v>253</v>
      </c>
      <c r="D132" s="296"/>
      <c r="E132" s="297"/>
      <c r="F132" s="297"/>
      <c r="G132" s="157">
        <v>0</v>
      </c>
      <c r="H132" s="157">
        <v>0</v>
      </c>
      <c r="I132" s="157">
        <v>0</v>
      </c>
      <c r="J132" s="480">
        <v>0</v>
      </c>
      <c r="K132" s="583">
        <v>0</v>
      </c>
      <c r="L132" s="648">
        <f t="shared" si="1"/>
        <v>0</v>
      </c>
      <c r="M132" s="528"/>
      <c r="N132" s="528"/>
      <c r="O132" s="528"/>
      <c r="P132" s="528"/>
      <c r="Q132" s="528"/>
      <c r="R132" s="528"/>
      <c r="S132" s="528"/>
      <c r="T132" s="38"/>
      <c r="U132" s="522"/>
      <c r="V132" s="522"/>
      <c r="W132" s="522"/>
      <c r="X132" s="522"/>
      <c r="Y132" s="522"/>
      <c r="Z132" s="522"/>
      <c r="AA132" s="522"/>
      <c r="AB132" s="522"/>
      <c r="AC132" s="38"/>
      <c r="AD132" s="612"/>
      <c r="AE132" s="612"/>
      <c r="AF132" s="612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</row>
    <row r="133" spans="1:68" s="35" customFormat="1" ht="13.5" customHeight="1">
      <c r="A133" s="320"/>
      <c r="B133" s="301"/>
      <c r="C133" s="136" t="s">
        <v>591</v>
      </c>
      <c r="D133" s="296"/>
      <c r="E133" s="297"/>
      <c r="F133" s="297"/>
      <c r="G133" s="157">
        <v>0</v>
      </c>
      <c r="H133" s="157">
        <v>0</v>
      </c>
      <c r="I133" s="157">
        <v>0</v>
      </c>
      <c r="J133" s="480">
        <v>0</v>
      </c>
      <c r="K133" s="583">
        <v>0</v>
      </c>
      <c r="L133" s="648">
        <f t="shared" si="1"/>
        <v>0</v>
      </c>
      <c r="M133" s="528"/>
      <c r="N133" s="528"/>
      <c r="O133" s="528"/>
      <c r="P133" s="528"/>
      <c r="Q133" s="528"/>
      <c r="R133" s="528"/>
      <c r="S133" s="528"/>
      <c r="T133" s="38"/>
      <c r="U133" s="522"/>
      <c r="V133" s="522"/>
      <c r="W133" s="522"/>
      <c r="X133" s="522"/>
      <c r="Y133" s="522"/>
      <c r="Z133" s="522"/>
      <c r="AA133" s="522"/>
      <c r="AB133" s="522"/>
      <c r="AC133" s="38"/>
      <c r="AD133" s="612"/>
      <c r="AE133" s="612"/>
      <c r="AF133" s="612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</row>
    <row r="134" spans="1:68" s="35" customFormat="1" ht="13.5" customHeight="1">
      <c r="A134" s="320"/>
      <c r="B134" s="301"/>
      <c r="C134" s="136" t="s">
        <v>389</v>
      </c>
      <c r="D134" s="296"/>
      <c r="E134" s="297"/>
      <c r="F134" s="297"/>
      <c r="G134" s="157">
        <v>59844</v>
      </c>
      <c r="H134" s="157">
        <v>68409</v>
      </c>
      <c r="I134" s="157">
        <v>71265</v>
      </c>
      <c r="J134" s="480">
        <v>66865</v>
      </c>
      <c r="K134" s="583">
        <v>35301</v>
      </c>
      <c r="L134" s="648">
        <f t="shared" si="1"/>
        <v>102166</v>
      </c>
      <c r="M134" s="528"/>
      <c r="N134" s="528"/>
      <c r="O134" s="528"/>
      <c r="P134" s="528"/>
      <c r="Q134" s="528"/>
      <c r="R134" s="528"/>
      <c r="S134" s="528"/>
      <c r="T134" s="38"/>
      <c r="U134" s="522"/>
      <c r="V134" s="522"/>
      <c r="W134" s="522"/>
      <c r="X134" s="522"/>
      <c r="Y134" s="522"/>
      <c r="Z134" s="522"/>
      <c r="AA134" s="522"/>
      <c r="AB134" s="522"/>
      <c r="AC134" s="38"/>
      <c r="AD134" s="612"/>
      <c r="AE134" s="612"/>
      <c r="AF134" s="612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</row>
    <row r="135" spans="1:68" s="35" customFormat="1" ht="13.5" customHeight="1">
      <c r="A135" s="320"/>
      <c r="B135" s="301"/>
      <c r="C135" s="136" t="s">
        <v>456</v>
      </c>
      <c r="D135" s="296"/>
      <c r="E135" s="297"/>
      <c r="F135" s="297"/>
      <c r="G135" s="157">
        <v>1067568</v>
      </c>
      <c r="H135" s="157">
        <v>1067568</v>
      </c>
      <c r="I135" s="157">
        <v>1067568</v>
      </c>
      <c r="J135" s="480">
        <v>950730</v>
      </c>
      <c r="K135" s="583">
        <v>279575</v>
      </c>
      <c r="L135" s="648">
        <f t="shared" si="1"/>
        <v>1230305</v>
      </c>
      <c r="M135" s="528"/>
      <c r="N135" s="528"/>
      <c r="O135" s="528"/>
      <c r="P135" s="528"/>
      <c r="Q135" s="528"/>
      <c r="R135" s="528"/>
      <c r="S135" s="528"/>
      <c r="T135" s="38"/>
      <c r="U135" s="522"/>
      <c r="V135" s="522"/>
      <c r="W135" s="522"/>
      <c r="X135" s="522"/>
      <c r="Y135" s="522"/>
      <c r="Z135" s="522"/>
      <c r="AA135" s="522"/>
      <c r="AB135" s="522"/>
      <c r="AC135" s="38"/>
      <c r="AD135" s="612"/>
      <c r="AE135" s="612"/>
      <c r="AF135" s="612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</row>
    <row r="136" spans="1:68" s="35" customFormat="1" ht="13.5" customHeight="1">
      <c r="A136" s="320"/>
      <c r="B136" s="301"/>
      <c r="C136" s="136" t="s">
        <v>457</v>
      </c>
      <c r="D136" s="296"/>
      <c r="E136" s="297"/>
      <c r="F136" s="297"/>
      <c r="G136" s="157">
        <v>0</v>
      </c>
      <c r="H136" s="157">
        <v>0</v>
      </c>
      <c r="I136" s="157">
        <v>0</v>
      </c>
      <c r="J136" s="480">
        <v>0</v>
      </c>
      <c r="K136" s="583">
        <v>0</v>
      </c>
      <c r="L136" s="648">
        <f t="shared" si="1"/>
        <v>0</v>
      </c>
      <c r="M136" s="528"/>
      <c r="N136" s="528"/>
      <c r="O136" s="528"/>
      <c r="P136" s="528"/>
      <c r="Q136" s="528"/>
      <c r="R136" s="528"/>
      <c r="S136" s="528"/>
      <c r="T136" s="38"/>
      <c r="U136" s="522"/>
      <c r="V136" s="522"/>
      <c r="W136" s="522"/>
      <c r="X136" s="522"/>
      <c r="Y136" s="522"/>
      <c r="Z136" s="522"/>
      <c r="AA136" s="522"/>
      <c r="AB136" s="522"/>
      <c r="AC136" s="38"/>
      <c r="AD136" s="612"/>
      <c r="AE136" s="612"/>
      <c r="AF136" s="612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</row>
    <row r="137" spans="1:68" s="35" customFormat="1" ht="13.5" customHeight="1">
      <c r="A137" s="320"/>
      <c r="B137" s="301"/>
      <c r="C137" s="136" t="s">
        <v>500</v>
      </c>
      <c r="D137" s="296"/>
      <c r="E137" s="297"/>
      <c r="F137" s="297"/>
      <c r="G137" s="158">
        <f>SUM(G138:G138)</f>
        <v>95165</v>
      </c>
      <c r="H137" s="158">
        <f>SUM(H138:H138)</f>
        <v>95165</v>
      </c>
      <c r="I137" s="158">
        <f>SUM(I138:I138)</f>
        <v>1438907</v>
      </c>
      <c r="J137" s="156">
        <f>SUM(J138:J138)</f>
        <v>1438907</v>
      </c>
      <c r="K137" s="158">
        <f>SUM(K138:K138)</f>
        <v>38315</v>
      </c>
      <c r="L137" s="648">
        <f t="shared" si="1"/>
        <v>1477222</v>
      </c>
      <c r="M137" s="528"/>
      <c r="N137" s="528"/>
      <c r="O137" s="528"/>
      <c r="P137" s="528"/>
      <c r="Q137" s="528"/>
      <c r="R137" s="528"/>
      <c r="S137" s="528"/>
      <c r="T137" s="38"/>
      <c r="U137" s="522"/>
      <c r="V137" s="522"/>
      <c r="W137" s="522"/>
      <c r="X137" s="522"/>
      <c r="Y137" s="522"/>
      <c r="Z137" s="522"/>
      <c r="AA137" s="522"/>
      <c r="AB137" s="522"/>
      <c r="AC137" s="38"/>
      <c r="AD137" s="612"/>
      <c r="AE137" s="612"/>
      <c r="AF137" s="612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</row>
    <row r="138" spans="1:68" s="35" customFormat="1" ht="13.5" customHeight="1">
      <c r="A138" s="320"/>
      <c r="B138" s="300"/>
      <c r="C138" s="302"/>
      <c r="D138" s="296"/>
      <c r="E138" s="297"/>
      <c r="F138" s="109" t="s">
        <v>587</v>
      </c>
      <c r="G138" s="157">
        <v>95165</v>
      </c>
      <c r="H138" s="157">
        <v>95165</v>
      </c>
      <c r="I138" s="157">
        <v>1438907</v>
      </c>
      <c r="J138" s="480">
        <v>1438907</v>
      </c>
      <c r="K138" s="583">
        <v>38315</v>
      </c>
      <c r="L138" s="648">
        <f aca="true" t="shared" si="2" ref="L138:L162">SUM(J138:K138)</f>
        <v>1477222</v>
      </c>
      <c r="M138" s="528"/>
      <c r="N138" s="528"/>
      <c r="O138" s="528"/>
      <c r="P138" s="528"/>
      <c r="Q138" s="528"/>
      <c r="R138" s="528"/>
      <c r="S138" s="528"/>
      <c r="T138" s="38"/>
      <c r="U138" s="522"/>
      <c r="V138" s="522"/>
      <c r="W138" s="522"/>
      <c r="X138" s="522"/>
      <c r="Y138" s="522"/>
      <c r="Z138" s="522"/>
      <c r="AA138" s="522"/>
      <c r="AB138" s="522"/>
      <c r="AC138" s="38"/>
      <c r="AD138" s="612"/>
      <c r="AE138" s="612"/>
      <c r="AF138" s="612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</row>
    <row r="139" spans="1:68" s="35" customFormat="1" ht="13.5" customHeight="1">
      <c r="A139" s="320"/>
      <c r="B139" s="301"/>
      <c r="C139" s="136" t="s">
        <v>501</v>
      </c>
      <c r="D139" s="296"/>
      <c r="E139" s="297"/>
      <c r="F139" s="297"/>
      <c r="G139" s="158">
        <f>SUM(G140:G143)</f>
        <v>70000</v>
      </c>
      <c r="H139" s="158">
        <f>SUM(H140:H143)</f>
        <v>70000</v>
      </c>
      <c r="I139" s="158">
        <f>SUM(I140:I143)</f>
        <v>70739</v>
      </c>
      <c r="J139" s="156">
        <f>SUM(J140:J143)</f>
        <v>70200</v>
      </c>
      <c r="K139" s="158">
        <f>SUM(K140:K143)</f>
        <v>0</v>
      </c>
      <c r="L139" s="648">
        <f t="shared" si="2"/>
        <v>70200</v>
      </c>
      <c r="M139" s="528"/>
      <c r="N139" s="528"/>
      <c r="O139" s="528"/>
      <c r="P139" s="528"/>
      <c r="Q139" s="528"/>
      <c r="R139" s="528"/>
      <c r="S139" s="528"/>
      <c r="T139" s="38"/>
      <c r="U139" s="522"/>
      <c r="V139" s="522"/>
      <c r="W139" s="522"/>
      <c r="X139" s="522"/>
      <c r="Y139" s="522"/>
      <c r="Z139" s="522"/>
      <c r="AA139" s="522"/>
      <c r="AB139" s="522"/>
      <c r="AC139" s="38"/>
      <c r="AD139" s="612"/>
      <c r="AE139" s="612"/>
      <c r="AF139" s="612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</row>
    <row r="140" spans="1:68" s="35" customFormat="1" ht="13.5" customHeight="1">
      <c r="A140" s="320"/>
      <c r="B140" s="300"/>
      <c r="C140" s="302"/>
      <c r="D140" s="296"/>
      <c r="E140" s="297"/>
      <c r="F140" s="133" t="s">
        <v>585</v>
      </c>
      <c r="G140" s="157">
        <v>20000</v>
      </c>
      <c r="H140" s="157">
        <v>20000</v>
      </c>
      <c r="I140" s="157">
        <v>20200</v>
      </c>
      <c r="J140" s="480">
        <v>20200</v>
      </c>
      <c r="K140" s="583">
        <v>-3000</v>
      </c>
      <c r="L140" s="648">
        <f t="shared" si="2"/>
        <v>17200</v>
      </c>
      <c r="M140" s="528"/>
      <c r="N140" s="528"/>
      <c r="O140" s="528"/>
      <c r="P140" s="528"/>
      <c r="Q140" s="528"/>
      <c r="R140" s="528"/>
      <c r="S140" s="528"/>
      <c r="T140" s="38"/>
      <c r="U140" s="522"/>
      <c r="V140" s="522"/>
      <c r="W140" s="522"/>
      <c r="X140" s="522"/>
      <c r="Y140" s="522"/>
      <c r="Z140" s="522"/>
      <c r="AA140" s="522"/>
      <c r="AB140" s="522"/>
      <c r="AC140" s="38"/>
      <c r="AD140" s="612"/>
      <c r="AE140" s="612"/>
      <c r="AF140" s="612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</row>
    <row r="141" spans="1:68" s="35" customFormat="1" ht="13.5" customHeight="1">
      <c r="A141" s="320"/>
      <c r="B141" s="300"/>
      <c r="C141" s="302"/>
      <c r="D141" s="296"/>
      <c r="E141" s="297"/>
      <c r="F141" s="343" t="s">
        <v>588</v>
      </c>
      <c r="G141" s="157">
        <v>39500</v>
      </c>
      <c r="H141" s="157">
        <v>39500</v>
      </c>
      <c r="I141" s="157">
        <v>40039</v>
      </c>
      <c r="J141" s="480">
        <v>39500</v>
      </c>
      <c r="K141" s="583">
        <v>0</v>
      </c>
      <c r="L141" s="648">
        <f t="shared" si="2"/>
        <v>39500</v>
      </c>
      <c r="M141" s="528"/>
      <c r="N141" s="528"/>
      <c r="O141" s="528"/>
      <c r="P141" s="528"/>
      <c r="Q141" s="528"/>
      <c r="R141" s="528"/>
      <c r="S141" s="528"/>
      <c r="T141" s="38"/>
      <c r="U141" s="522"/>
      <c r="V141" s="522"/>
      <c r="W141" s="522"/>
      <c r="X141" s="522"/>
      <c r="Y141" s="522"/>
      <c r="Z141" s="522"/>
      <c r="AA141" s="522"/>
      <c r="AB141" s="522"/>
      <c r="AC141" s="38"/>
      <c r="AD141" s="612"/>
      <c r="AE141" s="612"/>
      <c r="AF141" s="612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</row>
    <row r="142" spans="1:68" s="35" customFormat="1" ht="13.5" customHeight="1">
      <c r="A142" s="320"/>
      <c r="B142" s="300"/>
      <c r="C142" s="302"/>
      <c r="D142" s="296"/>
      <c r="E142" s="297"/>
      <c r="F142" s="343" t="s">
        <v>502</v>
      </c>
      <c r="G142" s="157">
        <v>6500</v>
      </c>
      <c r="H142" s="157">
        <v>6500</v>
      </c>
      <c r="I142" s="157">
        <v>6500</v>
      </c>
      <c r="J142" s="480">
        <v>6500</v>
      </c>
      <c r="K142" s="583">
        <v>0</v>
      </c>
      <c r="L142" s="648">
        <f t="shared" si="2"/>
        <v>6500</v>
      </c>
      <c r="M142" s="528"/>
      <c r="N142" s="528"/>
      <c r="O142" s="528"/>
      <c r="P142" s="528"/>
      <c r="Q142" s="528"/>
      <c r="R142" s="528"/>
      <c r="S142" s="528"/>
      <c r="T142" s="38"/>
      <c r="U142" s="522"/>
      <c r="V142" s="522"/>
      <c r="W142" s="522"/>
      <c r="X142" s="522"/>
      <c r="Y142" s="522"/>
      <c r="Z142" s="522"/>
      <c r="AA142" s="522"/>
      <c r="AB142" s="522"/>
      <c r="AC142" s="38"/>
      <c r="AD142" s="612"/>
      <c r="AE142" s="612"/>
      <c r="AF142" s="612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</row>
    <row r="143" spans="1:68" s="35" customFormat="1" ht="13.5" customHeight="1">
      <c r="A143" s="320"/>
      <c r="B143" s="300"/>
      <c r="C143" s="302"/>
      <c r="D143" s="296"/>
      <c r="E143" s="297"/>
      <c r="F143" s="343" t="s">
        <v>365</v>
      </c>
      <c r="G143" s="157">
        <v>4000</v>
      </c>
      <c r="H143" s="157">
        <v>4000</v>
      </c>
      <c r="I143" s="157">
        <v>4000</v>
      </c>
      <c r="J143" s="480">
        <v>4000</v>
      </c>
      <c r="K143" s="583">
        <v>3000</v>
      </c>
      <c r="L143" s="648">
        <f t="shared" si="2"/>
        <v>7000</v>
      </c>
      <c r="M143" s="528"/>
      <c r="N143" s="528"/>
      <c r="O143" s="528"/>
      <c r="P143" s="528"/>
      <c r="Q143" s="528"/>
      <c r="R143" s="528"/>
      <c r="S143" s="528"/>
      <c r="T143" s="38"/>
      <c r="U143" s="522"/>
      <c r="V143" s="522"/>
      <c r="W143" s="522"/>
      <c r="X143" s="522"/>
      <c r="Y143" s="522"/>
      <c r="Z143" s="522"/>
      <c r="AA143" s="522"/>
      <c r="AB143" s="522"/>
      <c r="AC143" s="38"/>
      <c r="AD143" s="612"/>
      <c r="AE143" s="612"/>
      <c r="AF143" s="612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</row>
    <row r="144" spans="1:68" s="35" customFormat="1" ht="13.5" customHeight="1">
      <c r="A144" s="320"/>
      <c r="B144" s="300"/>
      <c r="C144" s="798" t="s">
        <v>504</v>
      </c>
      <c r="D144" s="798"/>
      <c r="E144" s="798"/>
      <c r="F144" s="799"/>
      <c r="G144" s="359">
        <f>SUM(G145:G146)</f>
        <v>127449</v>
      </c>
      <c r="H144" s="359">
        <f>SUM(H145:H146)</f>
        <v>127449</v>
      </c>
      <c r="I144" s="359">
        <f>SUM(I145:I146)</f>
        <v>127449</v>
      </c>
      <c r="J144" s="635">
        <f>SUM(J145:J146)</f>
        <v>127449</v>
      </c>
      <c r="K144" s="360">
        <f>SUM(K145:K146)</f>
        <v>0</v>
      </c>
      <c r="L144" s="648">
        <f t="shared" si="2"/>
        <v>127449</v>
      </c>
      <c r="M144" s="528"/>
      <c r="N144" s="528"/>
      <c r="O144" s="528"/>
      <c r="P144" s="528"/>
      <c r="Q144" s="528"/>
      <c r="R144" s="528"/>
      <c r="S144" s="528"/>
      <c r="T144" s="38"/>
      <c r="U144" s="522"/>
      <c r="V144" s="522"/>
      <c r="W144" s="522"/>
      <c r="X144" s="522"/>
      <c r="Y144" s="522"/>
      <c r="Z144" s="522"/>
      <c r="AA144" s="522"/>
      <c r="AB144" s="522"/>
      <c r="AC144" s="38"/>
      <c r="AD144" s="612"/>
      <c r="AE144" s="612"/>
      <c r="AF144" s="612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</row>
    <row r="145" spans="1:68" s="35" customFormat="1" ht="13.5" customHeight="1">
      <c r="A145" s="320"/>
      <c r="B145" s="300"/>
      <c r="C145" s="120"/>
      <c r="D145" s="120"/>
      <c r="E145" s="120"/>
      <c r="F145" s="347" t="s">
        <v>508</v>
      </c>
      <c r="G145" s="157">
        <v>127449</v>
      </c>
      <c r="H145" s="157">
        <v>127449</v>
      </c>
      <c r="I145" s="157">
        <v>127449</v>
      </c>
      <c r="J145" s="480">
        <v>127449</v>
      </c>
      <c r="K145" s="583">
        <v>0</v>
      </c>
      <c r="L145" s="648">
        <f t="shared" si="2"/>
        <v>127449</v>
      </c>
      <c r="M145" s="528"/>
      <c r="N145" s="528"/>
      <c r="O145" s="528"/>
      <c r="P145" s="528"/>
      <c r="Q145" s="528"/>
      <c r="R145" s="528"/>
      <c r="S145" s="528"/>
      <c r="T145" s="38"/>
      <c r="U145" s="522"/>
      <c r="V145" s="522"/>
      <c r="W145" s="522"/>
      <c r="X145" s="522"/>
      <c r="Y145" s="522"/>
      <c r="Z145" s="522"/>
      <c r="AA145" s="522"/>
      <c r="AB145" s="522"/>
      <c r="AC145" s="38"/>
      <c r="AD145" s="612"/>
      <c r="AE145" s="612"/>
      <c r="AF145" s="612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</row>
    <row r="146" spans="1:68" s="35" customFormat="1" ht="13.5" customHeight="1">
      <c r="A146" s="319"/>
      <c r="B146" s="300"/>
      <c r="C146" s="120"/>
      <c r="D146" s="120"/>
      <c r="E146" s="120"/>
      <c r="F146" s="347" t="s">
        <v>505</v>
      </c>
      <c r="G146" s="157">
        <v>0</v>
      </c>
      <c r="H146" s="157">
        <v>0</v>
      </c>
      <c r="I146" s="157">
        <v>0</v>
      </c>
      <c r="J146" s="480">
        <v>0</v>
      </c>
      <c r="K146" s="583">
        <v>0</v>
      </c>
      <c r="L146" s="648">
        <f t="shared" si="2"/>
        <v>0</v>
      </c>
      <c r="M146" s="528"/>
      <c r="N146" s="528"/>
      <c r="O146" s="528"/>
      <c r="P146" s="528"/>
      <c r="Q146" s="528"/>
      <c r="R146" s="528"/>
      <c r="S146" s="528"/>
      <c r="T146" s="38"/>
      <c r="U146" s="522"/>
      <c r="V146" s="522"/>
      <c r="W146" s="522"/>
      <c r="X146" s="522"/>
      <c r="Y146" s="522"/>
      <c r="Z146" s="522"/>
      <c r="AA146" s="522"/>
      <c r="AB146" s="522"/>
      <c r="AC146" s="38"/>
      <c r="AD146" s="612"/>
      <c r="AE146" s="612"/>
      <c r="AF146" s="612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</row>
    <row r="147" spans="1:68" s="35" customFormat="1" ht="13.5" customHeight="1">
      <c r="A147" s="320"/>
      <c r="B147" s="300"/>
      <c r="C147" s="798" t="s">
        <v>217</v>
      </c>
      <c r="D147" s="798"/>
      <c r="E147" s="798"/>
      <c r="F147" s="799"/>
      <c r="G147" s="362">
        <f>SUM(G148:G149)</f>
        <v>0</v>
      </c>
      <c r="H147" s="362">
        <f>SUM(H148:H149)</f>
        <v>0</v>
      </c>
      <c r="I147" s="360">
        <f>SUM(I148:I149)</f>
        <v>0</v>
      </c>
      <c r="J147" s="360">
        <f>SUM(J148:J149)</f>
        <v>0</v>
      </c>
      <c r="K147" s="360">
        <f>SUM(K148:K149)</f>
        <v>0</v>
      </c>
      <c r="L147" s="648">
        <f t="shared" si="2"/>
        <v>0</v>
      </c>
      <c r="M147" s="528"/>
      <c r="N147" s="528"/>
      <c r="O147" s="528"/>
      <c r="P147" s="528"/>
      <c r="Q147" s="528"/>
      <c r="R147" s="528"/>
      <c r="S147" s="528"/>
      <c r="T147" s="38"/>
      <c r="U147" s="522"/>
      <c r="V147" s="522"/>
      <c r="W147" s="522"/>
      <c r="X147" s="522"/>
      <c r="Y147" s="522"/>
      <c r="Z147" s="522"/>
      <c r="AA147" s="522"/>
      <c r="AB147" s="522"/>
      <c r="AC147" s="38"/>
      <c r="AD147" s="612"/>
      <c r="AE147" s="612"/>
      <c r="AF147" s="612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</row>
    <row r="148" spans="1:68" s="35" customFormat="1" ht="13.5" customHeight="1">
      <c r="A148" s="320"/>
      <c r="B148" s="300"/>
      <c r="C148" s="346"/>
      <c r="D148" s="346"/>
      <c r="E148" s="346"/>
      <c r="F148" s="347" t="s">
        <v>354</v>
      </c>
      <c r="G148" s="157">
        <v>0</v>
      </c>
      <c r="H148" s="157">
        <v>0</v>
      </c>
      <c r="I148" s="157">
        <v>0</v>
      </c>
      <c r="J148" s="480">
        <v>0</v>
      </c>
      <c r="K148" s="583">
        <v>0</v>
      </c>
      <c r="L148" s="648">
        <f t="shared" si="2"/>
        <v>0</v>
      </c>
      <c r="M148" s="528"/>
      <c r="N148" s="528"/>
      <c r="O148" s="528"/>
      <c r="P148" s="528"/>
      <c r="Q148" s="528"/>
      <c r="R148" s="528"/>
      <c r="S148" s="528"/>
      <c r="T148" s="38"/>
      <c r="U148" s="522"/>
      <c r="V148" s="522"/>
      <c r="W148" s="522"/>
      <c r="X148" s="522"/>
      <c r="Y148" s="522"/>
      <c r="Z148" s="522"/>
      <c r="AA148" s="522"/>
      <c r="AB148" s="522"/>
      <c r="AC148" s="38"/>
      <c r="AD148" s="612"/>
      <c r="AE148" s="612"/>
      <c r="AF148" s="612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</row>
    <row r="149" spans="1:68" s="35" customFormat="1" ht="13.5" customHeight="1">
      <c r="A149" s="320"/>
      <c r="B149" s="300"/>
      <c r="C149" s="346"/>
      <c r="D149" s="346"/>
      <c r="E149" s="346"/>
      <c r="F149" s="347" t="s">
        <v>355</v>
      </c>
      <c r="G149" s="157">
        <v>0</v>
      </c>
      <c r="H149" s="157">
        <v>0</v>
      </c>
      <c r="I149" s="157">
        <v>0</v>
      </c>
      <c r="J149" s="480">
        <v>0</v>
      </c>
      <c r="K149" s="583">
        <v>0</v>
      </c>
      <c r="L149" s="648">
        <f t="shared" si="2"/>
        <v>0</v>
      </c>
      <c r="M149" s="528"/>
      <c r="N149" s="528"/>
      <c r="O149" s="528"/>
      <c r="P149" s="528"/>
      <c r="Q149" s="528"/>
      <c r="R149" s="528"/>
      <c r="S149" s="528"/>
      <c r="T149" s="38"/>
      <c r="U149" s="522"/>
      <c r="V149" s="522"/>
      <c r="W149" s="522"/>
      <c r="X149" s="522"/>
      <c r="Y149" s="522"/>
      <c r="Z149" s="522"/>
      <c r="AA149" s="522"/>
      <c r="AB149" s="522"/>
      <c r="AC149" s="38"/>
      <c r="AD149" s="612"/>
      <c r="AE149" s="612"/>
      <c r="AF149" s="612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</row>
    <row r="150" spans="1:68" s="35" customFormat="1" ht="13.5" customHeight="1">
      <c r="A150" s="320"/>
      <c r="B150" s="300"/>
      <c r="C150" s="355" t="s">
        <v>509</v>
      </c>
      <c r="D150" s="349"/>
      <c r="E150" s="349"/>
      <c r="F150" s="350"/>
      <c r="G150" s="360">
        <f>SUM(G151:G153)</f>
        <v>2293675</v>
      </c>
      <c r="H150" s="360">
        <f>SUM(H151:H153)</f>
        <v>2260735</v>
      </c>
      <c r="I150" s="360">
        <f>SUM(I151:I153)</f>
        <v>801412</v>
      </c>
      <c r="J150" s="636">
        <f>SUM(J151:J153)</f>
        <v>603654</v>
      </c>
      <c r="K150" s="360">
        <f>SUM(K151:K153)</f>
        <v>-212709</v>
      </c>
      <c r="L150" s="648">
        <f t="shared" si="2"/>
        <v>390945</v>
      </c>
      <c r="M150" s="528"/>
      <c r="N150" s="528"/>
      <c r="O150" s="528"/>
      <c r="P150" s="528"/>
      <c r="Q150" s="528"/>
      <c r="R150" s="528"/>
      <c r="S150" s="528"/>
      <c r="T150" s="38"/>
      <c r="U150" s="522"/>
      <c r="V150" s="522"/>
      <c r="W150" s="522"/>
      <c r="X150" s="522"/>
      <c r="Y150" s="522"/>
      <c r="Z150" s="522"/>
      <c r="AA150" s="522"/>
      <c r="AB150" s="522"/>
      <c r="AC150" s="38"/>
      <c r="AD150" s="612"/>
      <c r="AE150" s="612"/>
      <c r="AF150" s="612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</row>
    <row r="151" spans="1:68" s="35" customFormat="1" ht="13.5" customHeight="1">
      <c r="A151" s="320"/>
      <c r="B151" s="300"/>
      <c r="C151" s="367"/>
      <c r="D151" s="349"/>
      <c r="E151" s="349"/>
      <c r="F151" s="347" t="s">
        <v>506</v>
      </c>
      <c r="G151" s="157">
        <v>1517030</v>
      </c>
      <c r="H151" s="157">
        <v>1517030</v>
      </c>
      <c r="I151" s="157">
        <v>0</v>
      </c>
      <c r="J151" s="480">
        <v>0</v>
      </c>
      <c r="K151" s="583">
        <v>0</v>
      </c>
      <c r="L151" s="648">
        <f t="shared" si="2"/>
        <v>0</v>
      </c>
      <c r="M151" s="528"/>
      <c r="N151" s="528"/>
      <c r="O151" s="528"/>
      <c r="P151" s="528"/>
      <c r="Q151" s="528"/>
      <c r="R151" s="528"/>
      <c r="S151" s="528"/>
      <c r="T151" s="38"/>
      <c r="U151" s="522"/>
      <c r="V151" s="522"/>
      <c r="W151" s="522"/>
      <c r="X151" s="522"/>
      <c r="Y151" s="522"/>
      <c r="Z151" s="522"/>
      <c r="AA151" s="522"/>
      <c r="AB151" s="522"/>
      <c r="AC151" s="38"/>
      <c r="AD151" s="612"/>
      <c r="AE151" s="612"/>
      <c r="AF151" s="612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</row>
    <row r="152" spans="1:68" s="35" customFormat="1" ht="13.5" customHeight="1">
      <c r="A152" s="320"/>
      <c r="B152" s="300"/>
      <c r="C152" s="356"/>
      <c r="D152" s="370"/>
      <c r="E152" s="370"/>
      <c r="F152" s="357" t="s">
        <v>125</v>
      </c>
      <c r="G152" s="157">
        <v>62000</v>
      </c>
      <c r="H152" s="157">
        <v>35000</v>
      </c>
      <c r="I152" s="157">
        <v>22416</v>
      </c>
      <c r="J152" s="480">
        <v>3631</v>
      </c>
      <c r="K152" s="583">
        <v>-725</v>
      </c>
      <c r="L152" s="648">
        <f t="shared" si="2"/>
        <v>2906</v>
      </c>
      <c r="M152" s="528"/>
      <c r="N152" s="528"/>
      <c r="O152" s="528"/>
      <c r="P152" s="528"/>
      <c r="Q152" s="528"/>
      <c r="R152" s="528"/>
      <c r="S152" s="528"/>
      <c r="T152" s="38"/>
      <c r="U152" s="522"/>
      <c r="V152" s="522"/>
      <c r="W152" s="522"/>
      <c r="X152" s="522"/>
      <c r="Y152" s="522"/>
      <c r="Z152" s="522"/>
      <c r="AA152" s="522"/>
      <c r="AB152" s="522"/>
      <c r="AC152" s="38"/>
      <c r="AD152" s="612"/>
      <c r="AE152" s="612"/>
      <c r="AF152" s="612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</row>
    <row r="153" spans="1:68" s="35" customFormat="1" ht="13.5" customHeight="1">
      <c r="A153" s="320"/>
      <c r="B153" s="300"/>
      <c r="C153" s="373"/>
      <c r="D153" s="374"/>
      <c r="E153" s="374"/>
      <c r="F153" s="358" t="s">
        <v>507</v>
      </c>
      <c r="G153" s="157">
        <v>714645</v>
      </c>
      <c r="H153" s="157">
        <v>708705</v>
      </c>
      <c r="I153" s="157">
        <v>778996</v>
      </c>
      <c r="J153" s="480">
        <v>600023</v>
      </c>
      <c r="K153" s="583">
        <v>-211984</v>
      </c>
      <c r="L153" s="648">
        <f t="shared" si="2"/>
        <v>388039</v>
      </c>
      <c r="M153" s="528"/>
      <c r="N153" s="528"/>
      <c r="O153" s="528"/>
      <c r="P153" s="528"/>
      <c r="Q153" s="528"/>
      <c r="R153" s="528"/>
      <c r="S153" s="528"/>
      <c r="T153" s="38"/>
      <c r="U153" s="522"/>
      <c r="V153" s="522"/>
      <c r="W153" s="522"/>
      <c r="X153" s="522"/>
      <c r="Y153" s="522"/>
      <c r="Z153" s="522"/>
      <c r="AA153" s="522"/>
      <c r="AB153" s="522"/>
      <c r="AC153" s="38"/>
      <c r="AD153" s="612"/>
      <c r="AE153" s="612"/>
      <c r="AF153" s="612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</row>
    <row r="154" spans="1:68" s="35" customFormat="1" ht="13.5" customHeight="1">
      <c r="A154" s="378" t="s">
        <v>323</v>
      </c>
      <c r="B154" s="379" t="s">
        <v>503</v>
      </c>
      <c r="C154" s="380"/>
      <c r="D154" s="282" t="e">
        <f>SUM(D155,D157,#REF!,#REF!,#REF!,#REF!,D163)</f>
        <v>#REF!</v>
      </c>
      <c r="E154" s="282" t="e">
        <f>SUM(E155,E157,#REF!,#REF!,#REF!,#REF!,E163)</f>
        <v>#REF!</v>
      </c>
      <c r="F154" s="282"/>
      <c r="G154" s="384">
        <f>SUM(G155,G156,G160)</f>
        <v>0</v>
      </c>
      <c r="H154" s="384">
        <f>SUM(H155,H156,H160)</f>
        <v>0</v>
      </c>
      <c r="I154" s="507">
        <f>SUM(I155,I156,I160)</f>
        <v>16091</v>
      </c>
      <c r="J154" s="637">
        <f>SUM(J155,J156,J160)</f>
        <v>16091</v>
      </c>
      <c r="K154" s="647">
        <f>SUM(K155,K156,K160)</f>
        <v>0</v>
      </c>
      <c r="L154" s="649">
        <f t="shared" si="2"/>
        <v>16091</v>
      </c>
      <c r="M154" s="528"/>
      <c r="N154" s="528"/>
      <c r="O154" s="528"/>
      <c r="P154" s="528"/>
      <c r="Q154" s="528"/>
      <c r="R154" s="528"/>
      <c r="S154" s="528"/>
      <c r="T154" s="38"/>
      <c r="U154" s="522"/>
      <c r="V154" s="522"/>
      <c r="W154" s="522"/>
      <c r="X154" s="522"/>
      <c r="Y154" s="522"/>
      <c r="Z154" s="522"/>
      <c r="AA154" s="522"/>
      <c r="AB154" s="522"/>
      <c r="AC154" s="38"/>
      <c r="AD154" s="612"/>
      <c r="AE154" s="612"/>
      <c r="AF154" s="612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</row>
    <row r="155" spans="1:68" s="35" customFormat="1" ht="13.5" customHeight="1">
      <c r="A155" s="319"/>
      <c r="B155" s="303"/>
      <c r="C155" s="133" t="s">
        <v>382</v>
      </c>
      <c r="D155" s="296">
        <v>211132</v>
      </c>
      <c r="E155" s="297">
        <v>223678</v>
      </c>
      <c r="F155" s="295"/>
      <c r="G155" s="157">
        <v>0</v>
      </c>
      <c r="H155" s="157">
        <v>0</v>
      </c>
      <c r="I155" s="157">
        <v>12241</v>
      </c>
      <c r="J155" s="480">
        <v>12241</v>
      </c>
      <c r="K155" s="583">
        <v>0</v>
      </c>
      <c r="L155" s="648">
        <f t="shared" si="2"/>
        <v>12241</v>
      </c>
      <c r="M155" s="528"/>
      <c r="N155" s="528"/>
      <c r="O155" s="528"/>
      <c r="P155" s="528"/>
      <c r="Q155" s="528"/>
      <c r="R155" s="528"/>
      <c r="S155" s="528"/>
      <c r="T155" s="38"/>
      <c r="U155" s="522"/>
      <c r="V155" s="522"/>
      <c r="W155" s="522"/>
      <c r="X155" s="522"/>
      <c r="Y155" s="522"/>
      <c r="Z155" s="522"/>
      <c r="AA155" s="522"/>
      <c r="AB155" s="522"/>
      <c r="AC155" s="38"/>
      <c r="AD155" s="612"/>
      <c r="AE155" s="612"/>
      <c r="AF155" s="612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</row>
    <row r="156" spans="1:68" s="35" customFormat="1" ht="13.5" customHeight="1">
      <c r="A156" s="345"/>
      <c r="B156" s="300"/>
      <c r="C156" s="133" t="s">
        <v>383</v>
      </c>
      <c r="D156" s="291">
        <f>SUM(D158:D160)</f>
        <v>0</v>
      </c>
      <c r="E156" s="292">
        <f>SUM(E158:E160)</f>
        <v>0</v>
      </c>
      <c r="F156" s="293"/>
      <c r="G156" s="344">
        <f>SUM(G157:G159)</f>
        <v>0</v>
      </c>
      <c r="H156" s="344">
        <f>SUM(H157:H159)</f>
        <v>0</v>
      </c>
      <c r="I156" s="158">
        <f>SUM(I157:I159)</f>
        <v>3840</v>
      </c>
      <c r="J156" s="156">
        <f>SUM(J157:J159)</f>
        <v>3840</v>
      </c>
      <c r="K156" s="158">
        <f>SUM(K157:K159)</f>
        <v>0</v>
      </c>
      <c r="L156" s="648">
        <f t="shared" si="2"/>
        <v>3840</v>
      </c>
      <c r="M156" s="528"/>
      <c r="N156" s="528"/>
      <c r="O156" s="528"/>
      <c r="P156" s="528"/>
      <c r="Q156" s="528"/>
      <c r="R156" s="528"/>
      <c r="S156" s="528"/>
      <c r="T156" s="38"/>
      <c r="U156" s="522"/>
      <c r="V156" s="522"/>
      <c r="W156" s="522"/>
      <c r="X156" s="522"/>
      <c r="Y156" s="522"/>
      <c r="Z156" s="522"/>
      <c r="AA156" s="522"/>
      <c r="AB156" s="522"/>
      <c r="AC156" s="38"/>
      <c r="AD156" s="612"/>
      <c r="AE156" s="612"/>
      <c r="AF156" s="612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</row>
    <row r="157" spans="1:68" s="35" customFormat="1" ht="13.5" customHeight="1">
      <c r="A157" s="345"/>
      <c r="B157" s="300"/>
      <c r="C157" s="343"/>
      <c r="D157" s="296"/>
      <c r="E157" s="297"/>
      <c r="F157" s="134" t="s">
        <v>540</v>
      </c>
      <c r="G157" s="157">
        <v>0</v>
      </c>
      <c r="H157" s="157">
        <v>0</v>
      </c>
      <c r="I157" s="157">
        <v>3547</v>
      </c>
      <c r="J157" s="480">
        <v>3547</v>
      </c>
      <c r="K157" s="583">
        <v>0</v>
      </c>
      <c r="L157" s="648">
        <f t="shared" si="2"/>
        <v>3547</v>
      </c>
      <c r="M157" s="528"/>
      <c r="N157" s="528"/>
      <c r="O157" s="528"/>
      <c r="P157" s="528"/>
      <c r="Q157" s="528"/>
      <c r="R157" s="528"/>
      <c r="S157" s="528"/>
      <c r="T157" s="38"/>
      <c r="U157" s="522"/>
      <c r="V157" s="522"/>
      <c r="W157" s="522"/>
      <c r="X157" s="522"/>
      <c r="Y157" s="522"/>
      <c r="Z157" s="522"/>
      <c r="AA157" s="522"/>
      <c r="AB157" s="522"/>
      <c r="AC157" s="38"/>
      <c r="AD157" s="612"/>
      <c r="AE157" s="612"/>
      <c r="AF157" s="612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</row>
    <row r="158" spans="1:68" s="35" customFormat="1" ht="13.5" customHeight="1">
      <c r="A158" s="345"/>
      <c r="B158" s="300"/>
      <c r="C158" s="343"/>
      <c r="D158" s="296"/>
      <c r="E158" s="297"/>
      <c r="F158" s="134" t="s">
        <v>531</v>
      </c>
      <c r="G158" s="157">
        <v>0</v>
      </c>
      <c r="H158" s="157">
        <v>0</v>
      </c>
      <c r="I158" s="157">
        <v>274</v>
      </c>
      <c r="J158" s="480">
        <v>274</v>
      </c>
      <c r="K158" s="583">
        <v>0</v>
      </c>
      <c r="L158" s="648">
        <f t="shared" si="2"/>
        <v>274</v>
      </c>
      <c r="M158" s="528"/>
      <c r="N158" s="528"/>
      <c r="O158" s="528"/>
      <c r="P158" s="528"/>
      <c r="Q158" s="528"/>
      <c r="R158" s="528"/>
      <c r="S158" s="528"/>
      <c r="T158" s="38"/>
      <c r="U158" s="522"/>
      <c r="V158" s="522"/>
      <c r="W158" s="522"/>
      <c r="X158" s="522"/>
      <c r="Y158" s="522"/>
      <c r="Z158" s="522"/>
      <c r="AA158" s="522"/>
      <c r="AB158" s="522"/>
      <c r="AC158" s="38"/>
      <c r="AD158" s="612"/>
      <c r="AE158" s="612"/>
      <c r="AF158" s="612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</row>
    <row r="159" spans="1:68" s="35" customFormat="1" ht="13.5" customHeight="1">
      <c r="A159" s="345"/>
      <c r="B159" s="300"/>
      <c r="C159" s="343"/>
      <c r="D159" s="296"/>
      <c r="E159" s="297"/>
      <c r="F159" s="134" t="s">
        <v>532</v>
      </c>
      <c r="G159" s="111">
        <v>0</v>
      </c>
      <c r="H159" s="111">
        <v>0</v>
      </c>
      <c r="I159" s="157">
        <v>19</v>
      </c>
      <c r="J159" s="480">
        <v>19</v>
      </c>
      <c r="K159" s="583">
        <v>0</v>
      </c>
      <c r="L159" s="648">
        <f t="shared" si="2"/>
        <v>19</v>
      </c>
      <c r="M159" s="528"/>
      <c r="N159" s="528"/>
      <c r="O159" s="528"/>
      <c r="P159" s="528"/>
      <c r="Q159" s="528"/>
      <c r="R159" s="528"/>
      <c r="S159" s="528"/>
      <c r="T159" s="38"/>
      <c r="U159" s="522"/>
      <c r="V159" s="522"/>
      <c r="W159" s="522"/>
      <c r="X159" s="522"/>
      <c r="Y159" s="522"/>
      <c r="Z159" s="522"/>
      <c r="AA159" s="522"/>
      <c r="AB159" s="522"/>
      <c r="AC159" s="38"/>
      <c r="AD159" s="612"/>
      <c r="AE159" s="612"/>
      <c r="AF159" s="612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</row>
    <row r="160" spans="1:68" s="35" customFormat="1" ht="13.5" customHeight="1">
      <c r="A160" s="345"/>
      <c r="B160" s="300"/>
      <c r="C160" s="133" t="s">
        <v>385</v>
      </c>
      <c r="D160" s="296"/>
      <c r="E160" s="297"/>
      <c r="F160" s="295"/>
      <c r="G160" s="111">
        <v>0</v>
      </c>
      <c r="H160" s="111">
        <v>0</v>
      </c>
      <c r="I160" s="157">
        <v>10</v>
      </c>
      <c r="J160" s="480">
        <v>10</v>
      </c>
      <c r="K160" s="583">
        <v>0</v>
      </c>
      <c r="L160" s="648">
        <f t="shared" si="2"/>
        <v>10</v>
      </c>
      <c r="M160" s="528"/>
      <c r="N160" s="528"/>
      <c r="O160" s="528"/>
      <c r="P160" s="528"/>
      <c r="Q160" s="528"/>
      <c r="R160" s="528"/>
      <c r="S160" s="528"/>
      <c r="T160" s="38"/>
      <c r="U160" s="522"/>
      <c r="V160" s="522"/>
      <c r="W160" s="522"/>
      <c r="X160" s="522"/>
      <c r="Y160" s="522"/>
      <c r="Z160" s="522"/>
      <c r="AA160" s="522"/>
      <c r="AB160" s="522"/>
      <c r="AC160" s="38"/>
      <c r="AD160" s="612"/>
      <c r="AE160" s="612"/>
      <c r="AF160" s="612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</row>
    <row r="161" spans="1:68" s="35" customFormat="1" ht="13.5" customHeight="1">
      <c r="A161" s="318" t="s">
        <v>325</v>
      </c>
      <c r="B161" s="130" t="s">
        <v>467</v>
      </c>
      <c r="C161" s="131"/>
      <c r="D161" s="123" t="e">
        <f>SUM(D162,D164,D172,#REF!,D174,D176,D177)</f>
        <v>#REF!</v>
      </c>
      <c r="E161" s="123" t="e">
        <f>SUM(E162,E164,E172,#REF!,E174,E176,E177)</f>
        <v>#REF!</v>
      </c>
      <c r="F161" s="123"/>
      <c r="G161" s="447">
        <f>SUM(G162)</f>
        <v>7380567</v>
      </c>
      <c r="H161" s="447">
        <f>SUM(H162)</f>
        <v>7386956</v>
      </c>
      <c r="I161" s="508">
        <f>SUM(I162)</f>
        <v>7591429</v>
      </c>
      <c r="J161" s="638">
        <f>SUM(J162)</f>
        <v>7703229</v>
      </c>
      <c r="K161" s="647">
        <f>SUM(K162)</f>
        <v>52070</v>
      </c>
      <c r="L161" s="649">
        <f t="shared" si="2"/>
        <v>7755299</v>
      </c>
      <c r="M161" s="528"/>
      <c r="N161" s="528"/>
      <c r="O161" s="528"/>
      <c r="P161" s="528"/>
      <c r="Q161" s="528"/>
      <c r="R161" s="528"/>
      <c r="S161" s="528"/>
      <c r="T161" s="38"/>
      <c r="U161" s="522"/>
      <c r="V161" s="522"/>
      <c r="W161" s="522"/>
      <c r="X161" s="522"/>
      <c r="Y161" s="522"/>
      <c r="Z161" s="522"/>
      <c r="AA161" s="522"/>
      <c r="AB161" s="522"/>
      <c r="AC161" s="38"/>
      <c r="AD161" s="612"/>
      <c r="AE161" s="612"/>
      <c r="AF161" s="612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</row>
    <row r="162" spans="1:68" s="35" customFormat="1" ht="13.5" customHeight="1">
      <c r="A162" s="132"/>
      <c r="B162" s="300"/>
      <c r="C162" s="355" t="s">
        <v>510</v>
      </c>
      <c r="D162" s="296"/>
      <c r="E162" s="297"/>
      <c r="F162" s="295"/>
      <c r="G162" s="434">
        <f>SUM('3.számú melléklet'!D48)</f>
        <v>7380567</v>
      </c>
      <c r="H162" s="434">
        <f>SUM('3.számú melléklet'!E48)</f>
        <v>7386956</v>
      </c>
      <c r="I162" s="509">
        <f>SUM('3.számú melléklet'!F48)</f>
        <v>7591429</v>
      </c>
      <c r="J162" s="639">
        <f>SUM('3.számú melléklet'!G48)</f>
        <v>7703229</v>
      </c>
      <c r="K162" s="157">
        <f>SUM('3.számú melléklet'!H48)</f>
        <v>52070</v>
      </c>
      <c r="L162" s="648">
        <f t="shared" si="2"/>
        <v>7755299</v>
      </c>
      <c r="M162" s="528"/>
      <c r="N162" s="528"/>
      <c r="O162" s="528"/>
      <c r="P162" s="528"/>
      <c r="Q162" s="528"/>
      <c r="R162" s="528"/>
      <c r="S162" s="528"/>
      <c r="T162" s="38"/>
      <c r="U162" s="522"/>
      <c r="V162" s="522"/>
      <c r="W162" s="522"/>
      <c r="X162" s="522"/>
      <c r="Y162" s="522"/>
      <c r="Z162" s="522"/>
      <c r="AA162" s="522"/>
      <c r="AB162" s="522"/>
      <c r="AC162" s="38"/>
      <c r="AD162" s="612"/>
      <c r="AE162" s="612"/>
      <c r="AF162" s="612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</row>
    <row r="163" spans="1:68" s="39" customFormat="1" ht="13.5" customHeight="1">
      <c r="A163" s="317" t="s">
        <v>327</v>
      </c>
      <c r="B163" s="130" t="s">
        <v>181</v>
      </c>
      <c r="C163" s="309"/>
      <c r="D163" s="310" t="e">
        <f>SUM(D164,D165,D171,D173,D174,D175,D176)</f>
        <v>#REF!</v>
      </c>
      <c r="E163" s="310" t="e">
        <f>SUM(E164,E165,E171,E173,E174,E175,E176)</f>
        <v>#REF!</v>
      </c>
      <c r="F163" s="305"/>
      <c r="G163" s="558">
        <f aca="true" t="shared" si="3" ref="G163:L163">SUM(G164,G166,G173,G174,G176,G180,G181,G182,G183,G184,G185,G186,G187,G188,G191,G197,G200,G203,G207)</f>
        <v>16300021</v>
      </c>
      <c r="H163" s="558">
        <f t="shared" si="3"/>
        <v>16300167</v>
      </c>
      <c r="I163" s="510">
        <f t="shared" si="3"/>
        <v>17448314</v>
      </c>
      <c r="J163" s="640">
        <f t="shared" si="3"/>
        <v>17133448</v>
      </c>
      <c r="K163" s="506">
        <f t="shared" si="3"/>
        <v>235200</v>
      </c>
      <c r="L163" s="506">
        <f t="shared" si="3"/>
        <v>17368648</v>
      </c>
      <c r="M163" s="529"/>
      <c r="N163" s="529"/>
      <c r="O163" s="529"/>
      <c r="P163" s="529"/>
      <c r="Q163" s="529"/>
      <c r="R163" s="529"/>
      <c r="S163" s="529"/>
      <c r="T163" s="101"/>
      <c r="U163" s="523"/>
      <c r="V163" s="523"/>
      <c r="W163" s="523"/>
      <c r="X163" s="523"/>
      <c r="Y163" s="523"/>
      <c r="Z163" s="523"/>
      <c r="AA163" s="523"/>
      <c r="AB163" s="523"/>
      <c r="AC163" s="101"/>
      <c r="AD163" s="613"/>
      <c r="AE163" s="613"/>
      <c r="AF163" s="613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</row>
    <row r="164" spans="1:12" ht="13.5" customHeight="1">
      <c r="A164" s="320"/>
      <c r="B164" s="288"/>
      <c r="C164" s="133" t="s">
        <v>382</v>
      </c>
      <c r="D164" s="291" t="e">
        <f>SUM(D115,#REF!,#REF!,D104,#REF!,#REF!,D43,D25,#REF!,#REF!)</f>
        <v>#REF!</v>
      </c>
      <c r="E164" s="291" t="e">
        <f>SUM(E25,E43,#REF!,E104,#REF!,#REF!,E115)</f>
        <v>#REF!</v>
      </c>
      <c r="F164" s="306"/>
      <c r="G164" s="127">
        <f aca="true" t="shared" si="4" ref="G164:L164">SUM(G25,G43,G104,G115,G90,G155,)</f>
        <v>863083</v>
      </c>
      <c r="H164" s="127">
        <f t="shared" si="4"/>
        <v>862403</v>
      </c>
      <c r="I164" s="150">
        <f t="shared" si="4"/>
        <v>961777</v>
      </c>
      <c r="J164" s="155">
        <f t="shared" si="4"/>
        <v>964032</v>
      </c>
      <c r="K164" s="150">
        <f t="shared" si="4"/>
        <v>1848</v>
      </c>
      <c r="L164" s="150">
        <f t="shared" si="4"/>
        <v>965880</v>
      </c>
    </row>
    <row r="165" spans="1:12" ht="13.5" customHeight="1">
      <c r="A165" s="320"/>
      <c r="B165" s="277"/>
      <c r="C165" s="287"/>
      <c r="D165" s="291" t="e">
        <f>SUM(D166:D168)</f>
        <v>#REF!</v>
      </c>
      <c r="E165" s="291" t="e">
        <f>SUM(E166:E168)</f>
        <v>#REF!</v>
      </c>
      <c r="F165" s="135" t="s">
        <v>561</v>
      </c>
      <c r="G165" s="155">
        <f aca="true" t="shared" si="5" ref="G165:L165">SUM(G116)</f>
        <v>96102</v>
      </c>
      <c r="H165" s="129">
        <f t="shared" si="5"/>
        <v>96102</v>
      </c>
      <c r="I165" s="155">
        <f t="shared" si="5"/>
        <v>96102</v>
      </c>
      <c r="J165" s="155">
        <f t="shared" si="5"/>
        <v>96102</v>
      </c>
      <c r="K165" s="150">
        <f t="shared" si="5"/>
        <v>0</v>
      </c>
      <c r="L165" s="150">
        <f t="shared" si="5"/>
        <v>96102</v>
      </c>
    </row>
    <row r="166" spans="1:12" ht="13.5" customHeight="1">
      <c r="A166" s="320"/>
      <c r="B166" s="288"/>
      <c r="C166" s="133" t="s">
        <v>383</v>
      </c>
      <c r="D166" s="291" t="e">
        <f>SUM(D119,#REF!,#REF!,D106,#REF!,#REF!,D62,#REF!,D45,D27,#REF!,#REF!)</f>
        <v>#REF!</v>
      </c>
      <c r="E166" s="291" t="e">
        <f>SUM(E27,E45,#REF!,E62,#REF!,E106,#REF!,#REF!,E119)</f>
        <v>#REF!</v>
      </c>
      <c r="F166" s="306"/>
      <c r="G166" s="127">
        <f aca="true" t="shared" si="6" ref="G166:L166">SUM(G168:G172)</f>
        <v>257000</v>
      </c>
      <c r="H166" s="127">
        <f t="shared" si="6"/>
        <v>256782</v>
      </c>
      <c r="I166" s="150">
        <f t="shared" si="6"/>
        <v>288380</v>
      </c>
      <c r="J166" s="155">
        <f t="shared" si="6"/>
        <v>289256</v>
      </c>
      <c r="K166" s="150">
        <f t="shared" si="6"/>
        <v>701</v>
      </c>
      <c r="L166" s="150">
        <f t="shared" si="6"/>
        <v>289957</v>
      </c>
    </row>
    <row r="167" spans="1:12" ht="13.5" customHeight="1">
      <c r="A167" s="320"/>
      <c r="B167" s="277"/>
      <c r="C167" s="287"/>
      <c r="D167" s="291" t="e">
        <f>SUM(D120,#REF!,#REF!,D107,#REF!,#REF!,D46,D28)</f>
        <v>#REF!</v>
      </c>
      <c r="E167" s="291" t="e">
        <f>SUM(E28,E46,#REF!,E107,#REF!,#REF!,E120)</f>
        <v>#REF!</v>
      </c>
      <c r="F167" s="135" t="s">
        <v>561</v>
      </c>
      <c r="G167" s="155">
        <f aca="true" t="shared" si="7" ref="G167:L167">SUM(G118)</f>
        <v>30187</v>
      </c>
      <c r="H167" s="129">
        <f t="shared" si="7"/>
        <v>30187</v>
      </c>
      <c r="I167" s="155">
        <f t="shared" si="7"/>
        <v>30187</v>
      </c>
      <c r="J167" s="155">
        <f t="shared" si="7"/>
        <v>30187</v>
      </c>
      <c r="K167" s="150">
        <f t="shared" si="7"/>
        <v>0</v>
      </c>
      <c r="L167" s="150">
        <f t="shared" si="7"/>
        <v>30187</v>
      </c>
    </row>
    <row r="168" spans="1:12" ht="13.5" customHeight="1">
      <c r="A168" s="320"/>
      <c r="B168" s="132"/>
      <c r="C168" s="287"/>
      <c r="D168" s="291" t="e">
        <f>SUM(D121,#REF!,#REF!,D47,D29)</f>
        <v>#REF!</v>
      </c>
      <c r="E168" s="291" t="e">
        <f>SUM(E29,E47,#REF!,E121)</f>
        <v>#REF!</v>
      </c>
      <c r="F168" s="134" t="s">
        <v>540</v>
      </c>
      <c r="G168" s="127">
        <f aca="true" t="shared" si="8" ref="G168:I170">SUM(G27,G45,G92,G106,G119,G157,)</f>
        <v>208683</v>
      </c>
      <c r="H168" s="127">
        <f t="shared" si="8"/>
        <v>208485</v>
      </c>
      <c r="I168" s="150">
        <f t="shared" si="8"/>
        <v>237127</v>
      </c>
      <c r="J168" s="155">
        <f aca="true" t="shared" si="9" ref="J168:L170">SUM(J27,J45,J92,J106,J119,J157,)</f>
        <v>237787</v>
      </c>
      <c r="K168" s="150">
        <f t="shared" si="9"/>
        <v>536</v>
      </c>
      <c r="L168" s="150">
        <f t="shared" si="9"/>
        <v>238323</v>
      </c>
    </row>
    <row r="169" spans="1:12" ht="13.5" customHeight="1">
      <c r="A169" s="320"/>
      <c r="B169" s="132"/>
      <c r="C169" s="287"/>
      <c r="D169" s="291"/>
      <c r="E169" s="291"/>
      <c r="F169" s="134" t="s">
        <v>531</v>
      </c>
      <c r="G169" s="127">
        <f t="shared" si="8"/>
        <v>21591</v>
      </c>
      <c r="H169" s="127">
        <f t="shared" si="8"/>
        <v>21571</v>
      </c>
      <c r="I169" s="150">
        <f t="shared" si="8"/>
        <v>24397</v>
      </c>
      <c r="J169" s="155">
        <f t="shared" si="9"/>
        <v>24472</v>
      </c>
      <c r="K169" s="150">
        <f t="shared" si="9"/>
        <v>55</v>
      </c>
      <c r="L169" s="150">
        <f t="shared" si="9"/>
        <v>24527</v>
      </c>
    </row>
    <row r="170" spans="1:12" ht="13.5" customHeight="1">
      <c r="A170" s="320"/>
      <c r="B170" s="277"/>
      <c r="C170" s="287"/>
      <c r="D170" s="291"/>
      <c r="E170" s="291"/>
      <c r="F170" s="134" t="s">
        <v>532</v>
      </c>
      <c r="G170" s="127">
        <f t="shared" si="8"/>
        <v>9481</v>
      </c>
      <c r="H170" s="127">
        <f t="shared" si="8"/>
        <v>9481</v>
      </c>
      <c r="I170" s="150">
        <f t="shared" si="8"/>
        <v>9611</v>
      </c>
      <c r="J170" s="155">
        <f t="shared" si="9"/>
        <v>9752</v>
      </c>
      <c r="K170" s="150">
        <f t="shared" si="9"/>
        <v>110</v>
      </c>
      <c r="L170" s="150">
        <f t="shared" si="9"/>
        <v>9862</v>
      </c>
    </row>
    <row r="171" spans="1:12" ht="13.5" customHeight="1">
      <c r="A171" s="320"/>
      <c r="B171" s="277"/>
      <c r="C171" s="287"/>
      <c r="D171" s="291" t="e">
        <f>SUM(D123,#REF!,#REF!,D109,#REF!,D80,#REF!,D49,D38,#REF!,D31,D23,D9)</f>
        <v>#REF!</v>
      </c>
      <c r="E171" s="291" t="e">
        <f>SUM(E9,E23,E31,#REF!,E38,E49,#REF!,E80,E109,#REF!,#REF!,E123)</f>
        <v>#REF!</v>
      </c>
      <c r="F171" s="134" t="s">
        <v>539</v>
      </c>
      <c r="G171" s="127">
        <f aca="true" t="shared" si="10" ref="G171:L171">SUM(G30,G122,G48,G95)</f>
        <v>2245</v>
      </c>
      <c r="H171" s="127">
        <f t="shared" si="10"/>
        <v>2245</v>
      </c>
      <c r="I171" s="150">
        <f t="shared" si="10"/>
        <v>2245</v>
      </c>
      <c r="J171" s="155">
        <f t="shared" si="10"/>
        <v>2245</v>
      </c>
      <c r="K171" s="150">
        <f t="shared" si="10"/>
        <v>0</v>
      </c>
      <c r="L171" s="150">
        <f t="shared" si="10"/>
        <v>2245</v>
      </c>
    </row>
    <row r="172" spans="1:12" ht="13.5" customHeight="1">
      <c r="A172" s="320"/>
      <c r="B172" s="277"/>
      <c r="C172" s="287"/>
      <c r="D172" s="291"/>
      <c r="E172" s="291"/>
      <c r="F172" s="134" t="s">
        <v>404</v>
      </c>
      <c r="G172" s="127">
        <f aca="true" t="shared" si="11" ref="G172:L172">SUM(G62,G65)</f>
        <v>15000</v>
      </c>
      <c r="H172" s="127">
        <f t="shared" si="11"/>
        <v>15000</v>
      </c>
      <c r="I172" s="150">
        <f t="shared" si="11"/>
        <v>15000</v>
      </c>
      <c r="J172" s="155">
        <f t="shared" si="11"/>
        <v>15000</v>
      </c>
      <c r="K172" s="150">
        <f t="shared" si="11"/>
        <v>0</v>
      </c>
      <c r="L172" s="150">
        <f t="shared" si="11"/>
        <v>15000</v>
      </c>
    </row>
    <row r="173" spans="1:12" ht="13.5" customHeight="1">
      <c r="A173" s="320"/>
      <c r="B173" s="288"/>
      <c r="C173" s="133" t="s">
        <v>385</v>
      </c>
      <c r="D173" s="291" t="e">
        <f>SUM(#REF!,#REF!,D110,#REF!,D35,#REF!,#REF!)</f>
        <v>#REF!</v>
      </c>
      <c r="E173" s="291" t="e">
        <f>SUM(#REF!)</f>
        <v>#REF!</v>
      </c>
      <c r="F173" s="306"/>
      <c r="G173" s="127">
        <f aca="true" t="shared" si="12" ref="G173:L173">SUM(G9,G16,G23,G31,G34,G38,G49,G52,G80,G97,G109,G123,G160,)</f>
        <v>2005369</v>
      </c>
      <c r="H173" s="127">
        <f t="shared" si="12"/>
        <v>2008869</v>
      </c>
      <c r="I173" s="150">
        <f t="shared" si="12"/>
        <v>2711116</v>
      </c>
      <c r="J173" s="155">
        <f t="shared" si="12"/>
        <v>2767444</v>
      </c>
      <c r="K173" s="150">
        <f t="shared" si="12"/>
        <v>19123</v>
      </c>
      <c r="L173" s="150">
        <f t="shared" si="12"/>
        <v>2786567</v>
      </c>
    </row>
    <row r="174" spans="1:12" ht="13.5" customHeight="1">
      <c r="A174" s="320"/>
      <c r="B174" s="288"/>
      <c r="C174" s="133" t="s">
        <v>583</v>
      </c>
      <c r="D174" s="291" t="e">
        <f>D125+#REF!</f>
        <v>#REF!</v>
      </c>
      <c r="E174" s="291" t="e">
        <f>E125+#REF!+E35+#REF!+E110+#REF!</f>
        <v>#REF!</v>
      </c>
      <c r="F174" s="306"/>
      <c r="G174" s="306">
        <f aca="true" t="shared" si="13" ref="G174:L174">SUM(G110,G124,G98)</f>
        <v>61287</v>
      </c>
      <c r="H174" s="306">
        <f t="shared" si="13"/>
        <v>61287</v>
      </c>
      <c r="I174" s="308">
        <f t="shared" si="13"/>
        <v>63303</v>
      </c>
      <c r="J174" s="641">
        <f t="shared" si="13"/>
        <v>63296</v>
      </c>
      <c r="K174" s="150">
        <f t="shared" si="13"/>
        <v>0</v>
      </c>
      <c r="L174" s="150">
        <f t="shared" si="13"/>
        <v>63296</v>
      </c>
    </row>
    <row r="175" spans="1:12" ht="13.5" customHeight="1">
      <c r="A175" s="320"/>
      <c r="B175" s="298"/>
      <c r="C175" s="287"/>
      <c r="D175" s="291" t="e">
        <f>D59+#REF!+D63+#REF!+D77+D81+#REF!+D127+#REF!+D78</f>
        <v>#REF!</v>
      </c>
      <c r="E175" s="291" t="e">
        <f>E59+#REF!+E63+#REF!+E77+E81+#REF!+E127+#REF!+E78</f>
        <v>#REF!</v>
      </c>
      <c r="F175" s="110" t="s">
        <v>587</v>
      </c>
      <c r="G175" s="306">
        <f aca="true" t="shared" si="14" ref="G175:L175">SUM(G110,G125,G98)</f>
        <v>61287</v>
      </c>
      <c r="H175" s="306">
        <f t="shared" si="14"/>
        <v>61287</v>
      </c>
      <c r="I175" s="308">
        <f t="shared" si="14"/>
        <v>63303</v>
      </c>
      <c r="J175" s="641">
        <f t="shared" si="14"/>
        <v>63296</v>
      </c>
      <c r="K175" s="150">
        <f t="shared" si="14"/>
        <v>0</v>
      </c>
      <c r="L175" s="150">
        <f t="shared" si="14"/>
        <v>63296</v>
      </c>
    </row>
    <row r="176" spans="1:12" ht="13.5" customHeight="1">
      <c r="A176" s="320"/>
      <c r="B176" s="288"/>
      <c r="C176" s="136" t="s">
        <v>84</v>
      </c>
      <c r="D176" s="291" t="e">
        <f>SUM(D177:D204)</f>
        <v>#REF!</v>
      </c>
      <c r="E176" s="291" t="e">
        <f>SUM(E177:E204)</f>
        <v>#REF!</v>
      </c>
      <c r="F176" s="306"/>
      <c r="G176" s="127">
        <f aca="true" t="shared" si="15" ref="G176:L176">SUM(G177:G179)</f>
        <v>338512</v>
      </c>
      <c r="H176" s="127">
        <f t="shared" si="15"/>
        <v>338961</v>
      </c>
      <c r="I176" s="150">
        <f t="shared" si="15"/>
        <v>362599</v>
      </c>
      <c r="J176" s="155">
        <f t="shared" si="15"/>
        <v>314906</v>
      </c>
      <c r="K176" s="150">
        <f t="shared" si="15"/>
        <v>8072</v>
      </c>
      <c r="L176" s="150">
        <f t="shared" si="15"/>
        <v>322978</v>
      </c>
    </row>
    <row r="177" spans="1:12" ht="13.5" customHeight="1">
      <c r="A177" s="320"/>
      <c r="B177" s="300"/>
      <c r="C177" s="287"/>
      <c r="D177" s="291" t="e">
        <f>SUM(D129,#REF!,D112,#REF!,#REF!,#REF!,D32)</f>
        <v>#REF!</v>
      </c>
      <c r="E177" s="291" t="e">
        <f>SUM(E129,E32,#REF!,#REF!)</f>
        <v>#REF!</v>
      </c>
      <c r="F177" s="134" t="s">
        <v>585</v>
      </c>
      <c r="G177" s="127">
        <f aca="true" t="shared" si="16" ref="G177:L177">SUM(G111,G127,G101)</f>
        <v>118920</v>
      </c>
      <c r="H177" s="127">
        <f t="shared" si="16"/>
        <v>119369</v>
      </c>
      <c r="I177" s="150">
        <f t="shared" si="16"/>
        <v>130628</v>
      </c>
      <c r="J177" s="155">
        <f t="shared" si="16"/>
        <v>139275</v>
      </c>
      <c r="K177" s="150">
        <f t="shared" si="16"/>
        <v>2822</v>
      </c>
      <c r="L177" s="150">
        <f t="shared" si="16"/>
        <v>142097</v>
      </c>
    </row>
    <row r="178" spans="1:12" ht="13.5" customHeight="1">
      <c r="A178" s="320"/>
      <c r="B178" s="300"/>
      <c r="C178" s="287"/>
      <c r="D178" s="291" t="e">
        <f>#REF!+D130</f>
        <v>#REF!</v>
      </c>
      <c r="E178" s="291" t="e">
        <f>SUM(E130,#REF!)</f>
        <v>#REF!</v>
      </c>
      <c r="F178" s="134" t="s">
        <v>29</v>
      </c>
      <c r="G178" s="306">
        <f aca="true" t="shared" si="17" ref="G178:L178">SUM(G128,G10,G102)</f>
        <v>174592</v>
      </c>
      <c r="H178" s="306">
        <f t="shared" si="17"/>
        <v>174592</v>
      </c>
      <c r="I178" s="308">
        <f t="shared" si="17"/>
        <v>186971</v>
      </c>
      <c r="J178" s="641">
        <f t="shared" si="17"/>
        <v>175631</v>
      </c>
      <c r="K178" s="150">
        <f t="shared" si="17"/>
        <v>5000</v>
      </c>
      <c r="L178" s="150">
        <f t="shared" si="17"/>
        <v>180631</v>
      </c>
    </row>
    <row r="179" spans="1:12" ht="13.5" customHeight="1">
      <c r="A179" s="320"/>
      <c r="B179" s="132"/>
      <c r="C179" s="287"/>
      <c r="D179" s="291" t="e">
        <f>SUM(#REF!)</f>
        <v>#REF!</v>
      </c>
      <c r="E179" s="291" t="e">
        <f>SUM(#REF!)</f>
        <v>#REF!</v>
      </c>
      <c r="F179" s="137" t="s">
        <v>586</v>
      </c>
      <c r="G179" s="306">
        <f aca="true" t="shared" si="18" ref="G179:L179">SUM(G129)</f>
        <v>45000</v>
      </c>
      <c r="H179" s="306">
        <f t="shared" si="18"/>
        <v>45000</v>
      </c>
      <c r="I179" s="308">
        <f t="shared" si="18"/>
        <v>45000</v>
      </c>
      <c r="J179" s="641">
        <f t="shared" si="18"/>
        <v>0</v>
      </c>
      <c r="K179" s="150">
        <f t="shared" si="18"/>
        <v>250</v>
      </c>
      <c r="L179" s="150">
        <f t="shared" si="18"/>
        <v>250</v>
      </c>
    </row>
    <row r="180" spans="1:12" ht="13.5" customHeight="1">
      <c r="A180" s="319"/>
      <c r="B180" s="288"/>
      <c r="C180" s="136" t="s">
        <v>562</v>
      </c>
      <c r="D180" s="291"/>
      <c r="E180" s="291"/>
      <c r="F180" s="306"/>
      <c r="G180" s="150">
        <f aca="true" t="shared" si="19" ref="G180:L180">SUM(G59:G60,G63,G66,G67,G68,G69,G71,G72,G74,G75,G77,G78,G81,G82,G83,G84,G86,G87,G88,G96,G130)</f>
        <v>648565</v>
      </c>
      <c r="H180" s="150">
        <f t="shared" si="19"/>
        <v>648711</v>
      </c>
      <c r="I180" s="150">
        <f t="shared" si="19"/>
        <v>652448</v>
      </c>
      <c r="J180" s="155">
        <f t="shared" si="19"/>
        <v>660572</v>
      </c>
      <c r="K180" s="150">
        <f t="shared" si="19"/>
        <v>1359</v>
      </c>
      <c r="L180" s="150">
        <f t="shared" si="19"/>
        <v>661931</v>
      </c>
    </row>
    <row r="181" spans="1:12" ht="13.5" customHeight="1">
      <c r="A181" s="321"/>
      <c r="B181" s="288"/>
      <c r="C181" s="136" t="s">
        <v>388</v>
      </c>
      <c r="D181" s="311"/>
      <c r="E181" s="120"/>
      <c r="F181" s="122"/>
      <c r="G181" s="307">
        <f aca="true" t="shared" si="20" ref="G181:L181">SUM(G131)</f>
        <v>5000</v>
      </c>
      <c r="H181" s="307">
        <f t="shared" si="20"/>
        <v>19935</v>
      </c>
      <c r="I181" s="308">
        <f t="shared" si="20"/>
        <v>19935</v>
      </c>
      <c r="J181" s="641">
        <f t="shared" si="20"/>
        <v>14935</v>
      </c>
      <c r="K181" s="150">
        <f t="shared" si="20"/>
        <v>0</v>
      </c>
      <c r="L181" s="150">
        <f t="shared" si="20"/>
        <v>14935</v>
      </c>
    </row>
    <row r="182" spans="1:12" ht="13.5" customHeight="1">
      <c r="A182" s="321"/>
      <c r="B182" s="288"/>
      <c r="C182" s="258" t="s">
        <v>253</v>
      </c>
      <c r="D182" s="311"/>
      <c r="E182" s="120"/>
      <c r="F182" s="122"/>
      <c r="G182" s="307">
        <f aca="true" t="shared" si="21" ref="G182:L182">SUM(G132,G53)</f>
        <v>45000</v>
      </c>
      <c r="H182" s="307">
        <f t="shared" si="21"/>
        <v>45000</v>
      </c>
      <c r="I182" s="308">
        <f t="shared" si="21"/>
        <v>45000</v>
      </c>
      <c r="J182" s="641">
        <f t="shared" si="21"/>
        <v>45000</v>
      </c>
      <c r="K182" s="150">
        <f t="shared" si="21"/>
        <v>0</v>
      </c>
      <c r="L182" s="150">
        <f t="shared" si="21"/>
        <v>45000</v>
      </c>
    </row>
    <row r="183" spans="1:12" ht="13.5" customHeight="1">
      <c r="A183" s="321"/>
      <c r="B183" s="288"/>
      <c r="C183" s="136" t="s">
        <v>554</v>
      </c>
      <c r="D183" s="311"/>
      <c r="E183" s="120"/>
      <c r="F183" s="122"/>
      <c r="G183" s="307">
        <f aca="true" t="shared" si="22" ref="G183:L183">SUM(G20)</f>
        <v>43400</v>
      </c>
      <c r="H183" s="307">
        <f t="shared" si="22"/>
        <v>43400</v>
      </c>
      <c r="I183" s="308">
        <f t="shared" si="22"/>
        <v>43400</v>
      </c>
      <c r="J183" s="641">
        <f t="shared" si="22"/>
        <v>43400</v>
      </c>
      <c r="K183" s="150">
        <f t="shared" si="22"/>
        <v>0</v>
      </c>
      <c r="L183" s="150">
        <f t="shared" si="22"/>
        <v>43400</v>
      </c>
    </row>
    <row r="184" spans="1:12" ht="13.5" customHeight="1">
      <c r="A184" s="321"/>
      <c r="B184" s="288"/>
      <c r="C184" s="136" t="s">
        <v>553</v>
      </c>
      <c r="D184" s="311"/>
      <c r="E184" s="120"/>
      <c r="F184" s="122"/>
      <c r="G184" s="307">
        <f aca="true" t="shared" si="23" ref="G184:L184">SUM(G12,G133)</f>
        <v>159792</v>
      </c>
      <c r="H184" s="307">
        <f t="shared" si="23"/>
        <v>159792</v>
      </c>
      <c r="I184" s="308">
        <f t="shared" si="23"/>
        <v>180895</v>
      </c>
      <c r="J184" s="641">
        <f t="shared" si="23"/>
        <v>127059</v>
      </c>
      <c r="K184" s="150">
        <f t="shared" si="23"/>
        <v>0</v>
      </c>
      <c r="L184" s="150">
        <f t="shared" si="23"/>
        <v>127059</v>
      </c>
    </row>
    <row r="185" spans="1:12" ht="13.5" customHeight="1">
      <c r="A185" s="321"/>
      <c r="B185" s="288"/>
      <c r="C185" s="136" t="s">
        <v>389</v>
      </c>
      <c r="D185" s="311"/>
      <c r="E185" s="120"/>
      <c r="F185" s="122"/>
      <c r="G185" s="307">
        <f aca="true" t="shared" si="24" ref="G185:L185">SUM(G32,G112,G134,G13,G50)</f>
        <v>60194</v>
      </c>
      <c r="H185" s="307">
        <f t="shared" si="24"/>
        <v>68759</v>
      </c>
      <c r="I185" s="308">
        <f t="shared" si="24"/>
        <v>71695</v>
      </c>
      <c r="J185" s="641">
        <f t="shared" si="24"/>
        <v>72385</v>
      </c>
      <c r="K185" s="150">
        <f t="shared" si="24"/>
        <v>35301</v>
      </c>
      <c r="L185" s="150">
        <f t="shared" si="24"/>
        <v>107686</v>
      </c>
    </row>
    <row r="186" spans="1:12" ht="13.5" customHeight="1">
      <c r="A186" s="321"/>
      <c r="B186" s="288"/>
      <c r="C186" s="136" t="s">
        <v>456</v>
      </c>
      <c r="D186" s="311"/>
      <c r="E186" s="120"/>
      <c r="F186" s="122"/>
      <c r="G186" s="308">
        <f aca="true" t="shared" si="25" ref="G186:L186">SUM(G21,G54,G135,G41,G14,G17,G36)</f>
        <v>1771189</v>
      </c>
      <c r="H186" s="308">
        <f t="shared" si="25"/>
        <v>1771189</v>
      </c>
      <c r="I186" s="308">
        <f t="shared" si="25"/>
        <v>1913610</v>
      </c>
      <c r="J186" s="641">
        <f t="shared" si="25"/>
        <v>1728458</v>
      </c>
      <c r="K186" s="150">
        <f t="shared" si="25"/>
        <v>280835</v>
      </c>
      <c r="L186" s="150">
        <f t="shared" si="25"/>
        <v>2009293</v>
      </c>
    </row>
    <row r="187" spans="1:12" ht="13.5" customHeight="1">
      <c r="A187" s="321"/>
      <c r="B187" s="288"/>
      <c r="C187" s="136" t="s">
        <v>457</v>
      </c>
      <c r="D187" s="311"/>
      <c r="E187" s="120"/>
      <c r="F187" s="122"/>
      <c r="G187" s="307">
        <f aca="true" t="shared" si="26" ref="G187:L187">SUM(G136)</f>
        <v>0</v>
      </c>
      <c r="H187" s="307">
        <f t="shared" si="26"/>
        <v>0</v>
      </c>
      <c r="I187" s="308">
        <f t="shared" si="26"/>
        <v>0</v>
      </c>
      <c r="J187" s="641">
        <f t="shared" si="26"/>
        <v>0</v>
      </c>
      <c r="K187" s="150">
        <f t="shared" si="26"/>
        <v>0</v>
      </c>
      <c r="L187" s="150">
        <f t="shared" si="26"/>
        <v>0</v>
      </c>
    </row>
    <row r="188" spans="1:12" ht="13.5" customHeight="1">
      <c r="A188" s="321"/>
      <c r="B188" s="288"/>
      <c r="C188" s="136" t="s">
        <v>458</v>
      </c>
      <c r="D188" s="311"/>
      <c r="E188" s="120"/>
      <c r="F188" s="122"/>
      <c r="G188" s="307">
        <f aca="true" t="shared" si="27" ref="G188:L188">SUM(G55,G137)</f>
        <v>100689</v>
      </c>
      <c r="H188" s="307">
        <f t="shared" si="27"/>
        <v>100689</v>
      </c>
      <c r="I188" s="308">
        <f t="shared" si="27"/>
        <v>1444431</v>
      </c>
      <c r="J188" s="641">
        <f t="shared" si="27"/>
        <v>1444431</v>
      </c>
      <c r="K188" s="150">
        <f t="shared" si="27"/>
        <v>38315</v>
      </c>
      <c r="L188" s="150">
        <f t="shared" si="27"/>
        <v>1482746</v>
      </c>
    </row>
    <row r="189" spans="1:12" ht="13.5" customHeight="1">
      <c r="A189" s="321"/>
      <c r="B189" s="300"/>
      <c r="C189" s="287"/>
      <c r="D189" s="311"/>
      <c r="E189" s="120"/>
      <c r="F189" s="110" t="s">
        <v>587</v>
      </c>
      <c r="G189" s="307">
        <f aca="true" t="shared" si="28" ref="G189:L189">SUM(G138)</f>
        <v>95165</v>
      </c>
      <c r="H189" s="307">
        <f t="shared" si="28"/>
        <v>95165</v>
      </c>
      <c r="I189" s="308">
        <f t="shared" si="28"/>
        <v>1438907</v>
      </c>
      <c r="J189" s="641">
        <f t="shared" si="28"/>
        <v>1438907</v>
      </c>
      <c r="K189" s="150">
        <f t="shared" si="28"/>
        <v>38315</v>
      </c>
      <c r="L189" s="150">
        <f t="shared" si="28"/>
        <v>1477222</v>
      </c>
    </row>
    <row r="190" spans="1:12" ht="13.5" customHeight="1">
      <c r="A190" s="383"/>
      <c r="B190" s="300"/>
      <c r="C190" s="287"/>
      <c r="D190" s="311"/>
      <c r="E190" s="120"/>
      <c r="F190" s="110" t="s">
        <v>589</v>
      </c>
      <c r="G190" s="150">
        <f aca="true" t="shared" si="29" ref="G190:L190">SUM(G55,)</f>
        <v>5524</v>
      </c>
      <c r="H190" s="150">
        <f t="shared" si="29"/>
        <v>5524</v>
      </c>
      <c r="I190" s="150">
        <f t="shared" si="29"/>
        <v>5524</v>
      </c>
      <c r="J190" s="155">
        <f t="shared" si="29"/>
        <v>5524</v>
      </c>
      <c r="K190" s="150">
        <f t="shared" si="29"/>
        <v>0</v>
      </c>
      <c r="L190" s="150">
        <f t="shared" si="29"/>
        <v>5524</v>
      </c>
    </row>
    <row r="191" spans="1:12" ht="13.5" customHeight="1">
      <c r="A191" s="321"/>
      <c r="B191" s="288"/>
      <c r="C191" s="136" t="s">
        <v>459</v>
      </c>
      <c r="D191" s="311"/>
      <c r="E191" s="120"/>
      <c r="F191" s="122"/>
      <c r="G191" s="307">
        <f aca="true" t="shared" si="30" ref="G191:L191">SUM(G192:G196)</f>
        <v>139250</v>
      </c>
      <c r="H191" s="307">
        <f t="shared" si="30"/>
        <v>139250</v>
      </c>
      <c r="I191" s="308">
        <f t="shared" si="30"/>
        <v>169435</v>
      </c>
      <c r="J191" s="641">
        <f t="shared" si="30"/>
        <v>163942</v>
      </c>
      <c r="K191" s="150">
        <f t="shared" si="30"/>
        <v>10285</v>
      </c>
      <c r="L191" s="150">
        <f t="shared" si="30"/>
        <v>174227</v>
      </c>
    </row>
    <row r="192" spans="1:12" ht="13.5" customHeight="1">
      <c r="A192" s="321"/>
      <c r="B192" s="300"/>
      <c r="C192" s="287"/>
      <c r="D192" s="311"/>
      <c r="E192" s="120"/>
      <c r="F192" s="134" t="s">
        <v>585</v>
      </c>
      <c r="G192" s="307">
        <f aca="true" t="shared" si="31" ref="G192:L192">SUM(G56,G140,G113)</f>
        <v>68005</v>
      </c>
      <c r="H192" s="307">
        <f t="shared" si="31"/>
        <v>68005</v>
      </c>
      <c r="I192" s="308">
        <f t="shared" si="31"/>
        <v>91651</v>
      </c>
      <c r="J192" s="641">
        <f t="shared" si="31"/>
        <v>92108</v>
      </c>
      <c r="K192" s="150">
        <f t="shared" si="31"/>
        <v>-3000</v>
      </c>
      <c r="L192" s="150">
        <f t="shared" si="31"/>
        <v>89108</v>
      </c>
    </row>
    <row r="193" spans="1:12" ht="13.5" customHeight="1">
      <c r="A193" s="321"/>
      <c r="B193" s="300"/>
      <c r="C193" s="287"/>
      <c r="D193" s="311"/>
      <c r="E193" s="120"/>
      <c r="F193" s="138" t="s">
        <v>588</v>
      </c>
      <c r="G193" s="307">
        <f aca="true" t="shared" si="32" ref="G193:L193">SUM(G141)</f>
        <v>39500</v>
      </c>
      <c r="H193" s="307">
        <f t="shared" si="32"/>
        <v>39500</v>
      </c>
      <c r="I193" s="308">
        <f t="shared" si="32"/>
        <v>40039</v>
      </c>
      <c r="J193" s="641">
        <f t="shared" si="32"/>
        <v>39500</v>
      </c>
      <c r="K193" s="150">
        <f t="shared" si="32"/>
        <v>0</v>
      </c>
      <c r="L193" s="150">
        <f t="shared" si="32"/>
        <v>39500</v>
      </c>
    </row>
    <row r="194" spans="1:12" ht="13.5" customHeight="1">
      <c r="A194" s="321"/>
      <c r="B194" s="300"/>
      <c r="C194" s="287"/>
      <c r="D194" s="311"/>
      <c r="E194" s="120"/>
      <c r="F194" s="138" t="s">
        <v>502</v>
      </c>
      <c r="G194" s="307">
        <f aca="true" t="shared" si="33" ref="G194:L194">SUM(G142,G57)</f>
        <v>6500</v>
      </c>
      <c r="H194" s="307">
        <f t="shared" si="33"/>
        <v>6500</v>
      </c>
      <c r="I194" s="308">
        <f t="shared" si="33"/>
        <v>6500</v>
      </c>
      <c r="J194" s="641">
        <f t="shared" si="33"/>
        <v>6500</v>
      </c>
      <c r="K194" s="150">
        <f t="shared" si="33"/>
        <v>0</v>
      </c>
      <c r="L194" s="150">
        <f t="shared" si="33"/>
        <v>6500</v>
      </c>
    </row>
    <row r="195" spans="1:12" ht="13.5" customHeight="1">
      <c r="A195" s="321"/>
      <c r="B195" s="300"/>
      <c r="C195" s="287"/>
      <c r="D195" s="311"/>
      <c r="E195" s="120"/>
      <c r="F195" s="138" t="s">
        <v>586</v>
      </c>
      <c r="G195" s="308">
        <f aca="true" t="shared" si="34" ref="G195:L195">SUM(G35,G40,G18,G11)</f>
        <v>21245</v>
      </c>
      <c r="H195" s="308">
        <f t="shared" si="34"/>
        <v>21245</v>
      </c>
      <c r="I195" s="308">
        <f t="shared" si="34"/>
        <v>27245</v>
      </c>
      <c r="J195" s="641">
        <f t="shared" si="34"/>
        <v>21834</v>
      </c>
      <c r="K195" s="150">
        <f t="shared" si="34"/>
        <v>10285</v>
      </c>
      <c r="L195" s="150">
        <f t="shared" si="34"/>
        <v>32119</v>
      </c>
    </row>
    <row r="196" spans="1:12" ht="13.5" customHeight="1">
      <c r="A196" s="383"/>
      <c r="B196" s="300"/>
      <c r="C196" s="287"/>
      <c r="D196" s="311"/>
      <c r="E196" s="120"/>
      <c r="F196" s="138" t="s">
        <v>365</v>
      </c>
      <c r="G196" s="150">
        <f aca="true" t="shared" si="35" ref="G196:L196">SUM(G143)</f>
        <v>4000</v>
      </c>
      <c r="H196" s="150">
        <f t="shared" si="35"/>
        <v>4000</v>
      </c>
      <c r="I196" s="150">
        <f t="shared" si="35"/>
        <v>4000</v>
      </c>
      <c r="J196" s="155">
        <f t="shared" si="35"/>
        <v>4000</v>
      </c>
      <c r="K196" s="150">
        <f t="shared" si="35"/>
        <v>3000</v>
      </c>
      <c r="L196" s="150">
        <f t="shared" si="35"/>
        <v>7000</v>
      </c>
    </row>
    <row r="197" spans="1:68" s="128" customFormat="1" ht="13.5" customHeight="1">
      <c r="A197" s="383"/>
      <c r="B197" s="300"/>
      <c r="C197" s="798" t="s">
        <v>504</v>
      </c>
      <c r="D197" s="798"/>
      <c r="E197" s="798"/>
      <c r="F197" s="799"/>
      <c r="G197" s="360">
        <f aca="true" t="shared" si="36" ref="G197:L197">SUM(G198:G199)</f>
        <v>127449</v>
      </c>
      <c r="H197" s="360">
        <f t="shared" si="36"/>
        <v>127449</v>
      </c>
      <c r="I197" s="360">
        <f t="shared" si="36"/>
        <v>127449</v>
      </c>
      <c r="J197" s="636">
        <f t="shared" si="36"/>
        <v>127449</v>
      </c>
      <c r="K197" s="360">
        <f t="shared" si="36"/>
        <v>0</v>
      </c>
      <c r="L197" s="360">
        <f t="shared" si="36"/>
        <v>127449</v>
      </c>
      <c r="M197" s="528"/>
      <c r="N197" s="528"/>
      <c r="O197" s="528"/>
      <c r="P197" s="528"/>
      <c r="Q197" s="528"/>
      <c r="R197" s="528"/>
      <c r="S197" s="528"/>
      <c r="T197" s="341"/>
      <c r="U197" s="522"/>
      <c r="V197" s="522"/>
      <c r="W197" s="522"/>
      <c r="X197" s="522"/>
      <c r="Y197" s="522"/>
      <c r="Z197" s="522"/>
      <c r="AA197" s="522"/>
      <c r="AB197" s="522"/>
      <c r="AC197" s="341"/>
      <c r="AD197" s="575"/>
      <c r="AE197" s="575"/>
      <c r="AF197" s="575"/>
      <c r="AG197" s="341"/>
      <c r="AH197" s="341"/>
      <c r="AI197" s="341"/>
      <c r="AJ197" s="341"/>
      <c r="AK197" s="341"/>
      <c r="AL197" s="341"/>
      <c r="AM197" s="341"/>
      <c r="AN197" s="341"/>
      <c r="AO197" s="341"/>
      <c r="AP197" s="341"/>
      <c r="AQ197" s="341"/>
      <c r="AR197" s="341"/>
      <c r="AS197" s="341"/>
      <c r="AT197" s="341"/>
      <c r="AU197" s="341"/>
      <c r="AV197" s="341"/>
      <c r="AW197" s="341"/>
      <c r="AX197" s="341"/>
      <c r="AY197" s="341"/>
      <c r="AZ197" s="341"/>
      <c r="BA197" s="341"/>
      <c r="BB197" s="341"/>
      <c r="BC197" s="341"/>
      <c r="BD197" s="341"/>
      <c r="BE197" s="341"/>
      <c r="BF197" s="341"/>
      <c r="BG197" s="341"/>
      <c r="BH197" s="341"/>
      <c r="BI197" s="341"/>
      <c r="BJ197" s="341"/>
      <c r="BK197" s="341"/>
      <c r="BL197" s="341"/>
      <c r="BM197" s="341"/>
      <c r="BN197" s="341"/>
      <c r="BO197" s="341"/>
      <c r="BP197" s="341"/>
    </row>
    <row r="198" spans="1:68" s="128" customFormat="1" ht="13.5" customHeight="1">
      <c r="A198" s="348"/>
      <c r="B198" s="300"/>
      <c r="C198" s="120"/>
      <c r="D198" s="120"/>
      <c r="E198" s="120"/>
      <c r="F198" s="347" t="s">
        <v>508</v>
      </c>
      <c r="G198" s="361">
        <f aca="true" t="shared" si="37" ref="G198:I199">SUM(G145)</f>
        <v>127449</v>
      </c>
      <c r="H198" s="361">
        <f t="shared" si="37"/>
        <v>127449</v>
      </c>
      <c r="I198" s="361">
        <f t="shared" si="37"/>
        <v>127449</v>
      </c>
      <c r="J198" s="642">
        <f aca="true" t="shared" si="38" ref="J198:L199">SUM(J145)</f>
        <v>127449</v>
      </c>
      <c r="K198" s="361">
        <f t="shared" si="38"/>
        <v>0</v>
      </c>
      <c r="L198" s="361">
        <f t="shared" si="38"/>
        <v>127449</v>
      </c>
      <c r="M198" s="528"/>
      <c r="N198" s="528"/>
      <c r="O198" s="528"/>
      <c r="P198" s="528"/>
      <c r="Q198" s="528"/>
      <c r="R198" s="528"/>
      <c r="S198" s="528"/>
      <c r="T198" s="341"/>
      <c r="U198" s="522"/>
      <c r="V198" s="522"/>
      <c r="W198" s="522"/>
      <c r="X198" s="522"/>
      <c r="Y198" s="522"/>
      <c r="Z198" s="522"/>
      <c r="AA198" s="522"/>
      <c r="AB198" s="522"/>
      <c r="AC198" s="341"/>
      <c r="AD198" s="575"/>
      <c r="AE198" s="575"/>
      <c r="AF198" s="575"/>
      <c r="AG198" s="341"/>
      <c r="AH198" s="341"/>
      <c r="AI198" s="341"/>
      <c r="AJ198" s="341"/>
      <c r="AK198" s="341"/>
      <c r="AL198" s="341"/>
      <c r="AM198" s="341"/>
      <c r="AN198" s="341"/>
      <c r="AO198" s="341"/>
      <c r="AP198" s="341"/>
      <c r="AQ198" s="341"/>
      <c r="AR198" s="341"/>
      <c r="AS198" s="341"/>
      <c r="AT198" s="341"/>
      <c r="AU198" s="341"/>
      <c r="AV198" s="341"/>
      <c r="AW198" s="341"/>
      <c r="AX198" s="341"/>
      <c r="AY198" s="341"/>
      <c r="AZ198" s="341"/>
      <c r="BA198" s="341"/>
      <c r="BB198" s="341"/>
      <c r="BC198" s="341"/>
      <c r="BD198" s="341"/>
      <c r="BE198" s="341"/>
      <c r="BF198" s="341"/>
      <c r="BG198" s="341"/>
      <c r="BH198" s="341"/>
      <c r="BI198" s="341"/>
      <c r="BJ198" s="341"/>
      <c r="BK198" s="341"/>
      <c r="BL198" s="341"/>
      <c r="BM198" s="341"/>
      <c r="BN198" s="341"/>
      <c r="BO198" s="341"/>
      <c r="BP198" s="341"/>
    </row>
    <row r="199" spans="1:68" s="128" customFormat="1" ht="13.5" customHeight="1">
      <c r="A199" s="348"/>
      <c r="B199" s="300"/>
      <c r="C199" s="120"/>
      <c r="D199" s="120"/>
      <c r="E199" s="120"/>
      <c r="F199" s="347" t="s">
        <v>505</v>
      </c>
      <c r="G199" s="361">
        <f t="shared" si="37"/>
        <v>0</v>
      </c>
      <c r="H199" s="361">
        <f t="shared" si="37"/>
        <v>0</v>
      </c>
      <c r="I199" s="361">
        <f t="shared" si="37"/>
        <v>0</v>
      </c>
      <c r="J199" s="642">
        <f t="shared" si="38"/>
        <v>0</v>
      </c>
      <c r="K199" s="361">
        <f t="shared" si="38"/>
        <v>0</v>
      </c>
      <c r="L199" s="361">
        <f t="shared" si="38"/>
        <v>0</v>
      </c>
      <c r="M199" s="528"/>
      <c r="N199" s="528"/>
      <c r="O199" s="528"/>
      <c r="P199" s="528"/>
      <c r="Q199" s="528"/>
      <c r="R199" s="528"/>
      <c r="S199" s="528"/>
      <c r="T199" s="341"/>
      <c r="U199" s="522"/>
      <c r="V199" s="522"/>
      <c r="W199" s="522"/>
      <c r="X199" s="522"/>
      <c r="Y199" s="522"/>
      <c r="Z199" s="522"/>
      <c r="AA199" s="522"/>
      <c r="AB199" s="522"/>
      <c r="AC199" s="341"/>
      <c r="AD199" s="575"/>
      <c r="AE199" s="575"/>
      <c r="AF199" s="575"/>
      <c r="AG199" s="341"/>
      <c r="AH199" s="341"/>
      <c r="AI199" s="341"/>
      <c r="AJ199" s="341"/>
      <c r="AK199" s="341"/>
      <c r="AL199" s="341"/>
      <c r="AM199" s="341"/>
      <c r="AN199" s="341"/>
      <c r="AO199" s="341"/>
      <c r="AP199" s="341"/>
      <c r="AQ199" s="341"/>
      <c r="AR199" s="341"/>
      <c r="AS199" s="341"/>
      <c r="AT199" s="341"/>
      <c r="AU199" s="341"/>
      <c r="AV199" s="341"/>
      <c r="AW199" s="341"/>
      <c r="AX199" s="341"/>
      <c r="AY199" s="341"/>
      <c r="AZ199" s="341"/>
      <c r="BA199" s="341"/>
      <c r="BB199" s="341"/>
      <c r="BC199" s="341"/>
      <c r="BD199" s="341"/>
      <c r="BE199" s="341"/>
      <c r="BF199" s="341"/>
      <c r="BG199" s="341"/>
      <c r="BH199" s="341"/>
      <c r="BI199" s="341"/>
      <c r="BJ199" s="341"/>
      <c r="BK199" s="341"/>
      <c r="BL199" s="341"/>
      <c r="BM199" s="341"/>
      <c r="BN199" s="341"/>
      <c r="BO199" s="341"/>
      <c r="BP199" s="341"/>
    </row>
    <row r="200" spans="1:68" s="354" customFormat="1" ht="13.5" customHeight="1">
      <c r="A200" s="351"/>
      <c r="B200" s="352"/>
      <c r="C200" s="798" t="s">
        <v>217</v>
      </c>
      <c r="D200" s="798"/>
      <c r="E200" s="798"/>
      <c r="F200" s="799"/>
      <c r="G200" s="361">
        <f aca="true" t="shared" si="39" ref="G200:L200">SUM(G201:G202)</f>
        <v>0</v>
      </c>
      <c r="H200" s="361">
        <f t="shared" si="39"/>
        <v>0</v>
      </c>
      <c r="I200" s="361">
        <f t="shared" si="39"/>
        <v>0</v>
      </c>
      <c r="J200" s="642">
        <f t="shared" si="39"/>
        <v>0</v>
      </c>
      <c r="K200" s="361">
        <f t="shared" si="39"/>
        <v>0</v>
      </c>
      <c r="L200" s="361">
        <f t="shared" si="39"/>
        <v>0</v>
      </c>
      <c r="M200" s="531"/>
      <c r="N200" s="531"/>
      <c r="O200" s="531"/>
      <c r="P200" s="531"/>
      <c r="Q200" s="531"/>
      <c r="R200" s="531"/>
      <c r="S200" s="531"/>
      <c r="T200" s="353"/>
      <c r="U200" s="525"/>
      <c r="V200" s="525"/>
      <c r="W200" s="525"/>
      <c r="X200" s="525"/>
      <c r="Y200" s="525"/>
      <c r="Z200" s="525"/>
      <c r="AA200" s="525"/>
      <c r="AB200" s="525"/>
      <c r="AC200" s="353"/>
      <c r="AD200" s="615"/>
      <c r="AE200" s="615"/>
      <c r="AF200" s="615"/>
      <c r="AG200" s="353"/>
      <c r="AH200" s="353"/>
      <c r="AI200" s="353"/>
      <c r="AJ200" s="353"/>
      <c r="AK200" s="353"/>
      <c r="AL200" s="353"/>
      <c r="AM200" s="353"/>
      <c r="AN200" s="353"/>
      <c r="AO200" s="353"/>
      <c r="AP200" s="353"/>
      <c r="AQ200" s="353"/>
      <c r="AR200" s="353"/>
      <c r="AS200" s="353"/>
      <c r="AT200" s="353"/>
      <c r="AU200" s="353"/>
      <c r="AV200" s="353"/>
      <c r="AW200" s="353"/>
      <c r="AX200" s="353"/>
      <c r="AY200" s="353"/>
      <c r="AZ200" s="353"/>
      <c r="BA200" s="353"/>
      <c r="BB200" s="353"/>
      <c r="BC200" s="353"/>
      <c r="BD200" s="353"/>
      <c r="BE200" s="353"/>
      <c r="BF200" s="353"/>
      <c r="BG200" s="353"/>
      <c r="BH200" s="353"/>
      <c r="BI200" s="353"/>
      <c r="BJ200" s="353"/>
      <c r="BK200" s="353"/>
      <c r="BL200" s="353"/>
      <c r="BM200" s="353"/>
      <c r="BN200" s="353"/>
      <c r="BO200" s="353"/>
      <c r="BP200" s="353"/>
    </row>
    <row r="201" spans="1:68" s="354" customFormat="1" ht="13.5" customHeight="1">
      <c r="A201" s="351"/>
      <c r="B201" s="352"/>
      <c r="C201" s="346"/>
      <c r="D201" s="346"/>
      <c r="E201" s="346"/>
      <c r="F201" s="347" t="s">
        <v>354</v>
      </c>
      <c r="G201" s="361">
        <f aca="true" t="shared" si="40" ref="G201:I202">SUM(G148)</f>
        <v>0</v>
      </c>
      <c r="H201" s="361">
        <f t="shared" si="40"/>
        <v>0</v>
      </c>
      <c r="I201" s="361">
        <f t="shared" si="40"/>
        <v>0</v>
      </c>
      <c r="J201" s="642">
        <f aca="true" t="shared" si="41" ref="J201:L202">SUM(J148)</f>
        <v>0</v>
      </c>
      <c r="K201" s="361">
        <f t="shared" si="41"/>
        <v>0</v>
      </c>
      <c r="L201" s="361">
        <f t="shared" si="41"/>
        <v>0</v>
      </c>
      <c r="M201" s="531"/>
      <c r="N201" s="531"/>
      <c r="O201" s="531"/>
      <c r="P201" s="531"/>
      <c r="Q201" s="531"/>
      <c r="R201" s="531"/>
      <c r="S201" s="531"/>
      <c r="T201" s="353"/>
      <c r="U201" s="525"/>
      <c r="V201" s="525"/>
      <c r="W201" s="525"/>
      <c r="X201" s="525"/>
      <c r="Y201" s="525"/>
      <c r="Z201" s="525"/>
      <c r="AA201" s="525"/>
      <c r="AB201" s="525"/>
      <c r="AC201" s="353"/>
      <c r="AD201" s="615"/>
      <c r="AE201" s="615"/>
      <c r="AF201" s="615"/>
      <c r="AG201" s="353"/>
      <c r="AH201" s="353"/>
      <c r="AI201" s="353"/>
      <c r="AJ201" s="353"/>
      <c r="AK201" s="353"/>
      <c r="AL201" s="353"/>
      <c r="AM201" s="353"/>
      <c r="AN201" s="353"/>
      <c r="AO201" s="353"/>
      <c r="AP201" s="353"/>
      <c r="AQ201" s="353"/>
      <c r="AR201" s="353"/>
      <c r="AS201" s="353"/>
      <c r="AT201" s="353"/>
      <c r="AU201" s="353"/>
      <c r="AV201" s="353"/>
      <c r="AW201" s="353"/>
      <c r="AX201" s="353"/>
      <c r="AY201" s="353"/>
      <c r="AZ201" s="353"/>
      <c r="BA201" s="353"/>
      <c r="BB201" s="353"/>
      <c r="BC201" s="353"/>
      <c r="BD201" s="353"/>
      <c r="BE201" s="353"/>
      <c r="BF201" s="353"/>
      <c r="BG201" s="353"/>
      <c r="BH201" s="353"/>
      <c r="BI201" s="353"/>
      <c r="BJ201" s="353"/>
      <c r="BK201" s="353"/>
      <c r="BL201" s="353"/>
      <c r="BM201" s="353"/>
      <c r="BN201" s="353"/>
      <c r="BO201" s="353"/>
      <c r="BP201" s="353"/>
    </row>
    <row r="202" spans="1:68" s="354" customFormat="1" ht="13.5" customHeight="1">
      <c r="A202" s="351"/>
      <c r="B202" s="352"/>
      <c r="C202" s="346"/>
      <c r="D202" s="346"/>
      <c r="E202" s="346"/>
      <c r="F202" s="347" t="s">
        <v>355</v>
      </c>
      <c r="G202" s="361">
        <f t="shared" si="40"/>
        <v>0</v>
      </c>
      <c r="H202" s="361">
        <f t="shared" si="40"/>
        <v>0</v>
      </c>
      <c r="I202" s="361">
        <f t="shared" si="40"/>
        <v>0</v>
      </c>
      <c r="J202" s="642">
        <f t="shared" si="41"/>
        <v>0</v>
      </c>
      <c r="K202" s="361">
        <f t="shared" si="41"/>
        <v>0</v>
      </c>
      <c r="L202" s="361">
        <f t="shared" si="41"/>
        <v>0</v>
      </c>
      <c r="M202" s="531"/>
      <c r="N202" s="531"/>
      <c r="O202" s="531"/>
      <c r="P202" s="531"/>
      <c r="Q202" s="531"/>
      <c r="R202" s="531"/>
      <c r="S202" s="531"/>
      <c r="T202" s="353"/>
      <c r="U202" s="525"/>
      <c r="V202" s="525"/>
      <c r="W202" s="525"/>
      <c r="X202" s="525"/>
      <c r="Y202" s="525"/>
      <c r="Z202" s="525"/>
      <c r="AA202" s="525"/>
      <c r="AB202" s="525"/>
      <c r="AC202" s="353"/>
      <c r="AD202" s="615"/>
      <c r="AE202" s="615"/>
      <c r="AF202" s="615"/>
      <c r="AG202" s="353"/>
      <c r="AH202" s="353"/>
      <c r="AI202" s="353"/>
      <c r="AJ202" s="353"/>
      <c r="AK202" s="353"/>
      <c r="AL202" s="353"/>
      <c r="AM202" s="353"/>
      <c r="AN202" s="353"/>
      <c r="AO202" s="353"/>
      <c r="AP202" s="353"/>
      <c r="AQ202" s="353"/>
      <c r="AR202" s="353"/>
      <c r="AS202" s="353"/>
      <c r="AT202" s="353"/>
      <c r="AU202" s="353"/>
      <c r="AV202" s="353"/>
      <c r="AW202" s="353"/>
      <c r="AX202" s="353"/>
      <c r="AY202" s="353"/>
      <c r="AZ202" s="353"/>
      <c r="BA202" s="353"/>
      <c r="BB202" s="353"/>
      <c r="BC202" s="353"/>
      <c r="BD202" s="353"/>
      <c r="BE202" s="353"/>
      <c r="BF202" s="353"/>
      <c r="BG202" s="353"/>
      <c r="BH202" s="353"/>
      <c r="BI202" s="353"/>
      <c r="BJ202" s="353"/>
      <c r="BK202" s="353"/>
      <c r="BL202" s="353"/>
      <c r="BM202" s="353"/>
      <c r="BN202" s="353"/>
      <c r="BO202" s="353"/>
      <c r="BP202" s="353"/>
    </row>
    <row r="203" spans="1:68" s="366" customFormat="1" ht="13.5" customHeight="1">
      <c r="A203" s="363"/>
      <c r="B203" s="364"/>
      <c r="C203" s="355" t="s">
        <v>509</v>
      </c>
      <c r="D203" s="349"/>
      <c r="E203" s="349"/>
      <c r="F203" s="350"/>
      <c r="G203" s="360">
        <f aca="true" t="shared" si="42" ref="G203:L203">SUM(G204:G206)</f>
        <v>2293675</v>
      </c>
      <c r="H203" s="360">
        <f t="shared" si="42"/>
        <v>2260735</v>
      </c>
      <c r="I203" s="360">
        <f t="shared" si="42"/>
        <v>801412</v>
      </c>
      <c r="J203" s="636">
        <f t="shared" si="42"/>
        <v>603654</v>
      </c>
      <c r="K203" s="360">
        <f t="shared" si="42"/>
        <v>-212709</v>
      </c>
      <c r="L203" s="360">
        <f t="shared" si="42"/>
        <v>390945</v>
      </c>
      <c r="M203" s="531"/>
      <c r="N203" s="531"/>
      <c r="O203" s="531"/>
      <c r="P203" s="531"/>
      <c r="Q203" s="531"/>
      <c r="R203" s="531"/>
      <c r="S203" s="531"/>
      <c r="T203" s="365"/>
      <c r="U203" s="526"/>
      <c r="V203" s="526"/>
      <c r="W203" s="526"/>
      <c r="X203" s="526"/>
      <c r="Y203" s="526"/>
      <c r="Z203" s="526"/>
      <c r="AA203" s="526"/>
      <c r="AB203" s="526"/>
      <c r="AC203" s="365"/>
      <c r="AD203" s="615"/>
      <c r="AE203" s="615"/>
      <c r="AF203" s="615"/>
      <c r="AG203" s="365"/>
      <c r="AH203" s="365"/>
      <c r="AI203" s="365"/>
      <c r="AJ203" s="365"/>
      <c r="AK203" s="365"/>
      <c r="AL203" s="365"/>
      <c r="AM203" s="365"/>
      <c r="AN203" s="365"/>
      <c r="AO203" s="365"/>
      <c r="AP203" s="365"/>
      <c r="AQ203" s="365"/>
      <c r="AR203" s="365"/>
      <c r="AS203" s="365"/>
      <c r="AT203" s="365"/>
      <c r="AU203" s="365"/>
      <c r="AV203" s="365"/>
      <c r="AW203" s="365"/>
      <c r="AX203" s="365"/>
      <c r="AY203" s="365"/>
      <c r="AZ203" s="365"/>
      <c r="BA203" s="365"/>
      <c r="BB203" s="365"/>
      <c r="BC203" s="365"/>
      <c r="BD203" s="365"/>
      <c r="BE203" s="365"/>
      <c r="BF203" s="365"/>
      <c r="BG203" s="365"/>
      <c r="BH203" s="365"/>
      <c r="BI203" s="365"/>
      <c r="BJ203" s="365"/>
      <c r="BK203" s="365"/>
      <c r="BL203" s="365"/>
      <c r="BM203" s="365"/>
      <c r="BN203" s="365"/>
      <c r="BO203" s="365"/>
      <c r="BP203" s="365"/>
    </row>
    <row r="204" spans="1:68" s="366" customFormat="1" ht="13.5" customHeight="1">
      <c r="A204" s="363"/>
      <c r="B204" s="364"/>
      <c r="C204" s="367"/>
      <c r="D204" s="349"/>
      <c r="E204" s="349"/>
      <c r="F204" s="347" t="s">
        <v>506</v>
      </c>
      <c r="G204" s="360">
        <f>SUM(G151)</f>
        <v>1517030</v>
      </c>
      <c r="H204" s="360">
        <f aca="true" t="shared" si="43" ref="H204:I206">SUM(H151)</f>
        <v>1517030</v>
      </c>
      <c r="I204" s="360">
        <f t="shared" si="43"/>
        <v>0</v>
      </c>
      <c r="J204" s="636">
        <f aca="true" t="shared" si="44" ref="J204:L206">SUM(J151)</f>
        <v>0</v>
      </c>
      <c r="K204" s="360">
        <f t="shared" si="44"/>
        <v>0</v>
      </c>
      <c r="L204" s="360">
        <f t="shared" si="44"/>
        <v>0</v>
      </c>
      <c r="M204" s="531"/>
      <c r="N204" s="531"/>
      <c r="O204" s="531"/>
      <c r="P204" s="531"/>
      <c r="Q204" s="531"/>
      <c r="R204" s="531"/>
      <c r="S204" s="531"/>
      <c r="T204" s="365"/>
      <c r="U204" s="526"/>
      <c r="V204" s="526"/>
      <c r="W204" s="526"/>
      <c r="X204" s="526"/>
      <c r="Y204" s="526"/>
      <c r="Z204" s="526"/>
      <c r="AA204" s="526"/>
      <c r="AB204" s="526"/>
      <c r="AC204" s="365"/>
      <c r="AD204" s="615"/>
      <c r="AE204" s="615"/>
      <c r="AF204" s="615"/>
      <c r="AG204" s="365"/>
      <c r="AH204" s="365"/>
      <c r="AI204" s="365"/>
      <c r="AJ204" s="365"/>
      <c r="AK204" s="365"/>
      <c r="AL204" s="365"/>
      <c r="AM204" s="365"/>
      <c r="AN204" s="365"/>
      <c r="AO204" s="365"/>
      <c r="AP204" s="365"/>
      <c r="AQ204" s="365"/>
      <c r="AR204" s="365"/>
      <c r="AS204" s="365"/>
      <c r="AT204" s="365"/>
      <c r="AU204" s="365"/>
      <c r="AV204" s="365"/>
      <c r="AW204" s="365"/>
      <c r="AX204" s="365"/>
      <c r="AY204" s="365"/>
      <c r="AZ204" s="365"/>
      <c r="BA204" s="365"/>
      <c r="BB204" s="365"/>
      <c r="BC204" s="365"/>
      <c r="BD204" s="365"/>
      <c r="BE204" s="365"/>
      <c r="BF204" s="365"/>
      <c r="BG204" s="365"/>
      <c r="BH204" s="365"/>
      <c r="BI204" s="365"/>
      <c r="BJ204" s="365"/>
      <c r="BK204" s="365"/>
      <c r="BL204" s="365"/>
      <c r="BM204" s="365"/>
      <c r="BN204" s="365"/>
      <c r="BO204" s="365"/>
      <c r="BP204" s="365"/>
    </row>
    <row r="205" spans="1:68" s="366" customFormat="1" ht="13.5" customHeight="1">
      <c r="A205" s="368"/>
      <c r="B205" s="369"/>
      <c r="C205" s="356"/>
      <c r="D205" s="370"/>
      <c r="E205" s="370"/>
      <c r="F205" s="357" t="s">
        <v>125</v>
      </c>
      <c r="G205" s="360">
        <f>SUM(G152)</f>
        <v>62000</v>
      </c>
      <c r="H205" s="360">
        <f t="shared" si="43"/>
        <v>35000</v>
      </c>
      <c r="I205" s="360">
        <f t="shared" si="43"/>
        <v>22416</v>
      </c>
      <c r="J205" s="636">
        <f t="shared" si="44"/>
        <v>3631</v>
      </c>
      <c r="K205" s="360">
        <f t="shared" si="44"/>
        <v>-725</v>
      </c>
      <c r="L205" s="360">
        <f t="shared" si="44"/>
        <v>2906</v>
      </c>
      <c r="M205" s="531"/>
      <c r="N205" s="531"/>
      <c r="O205" s="531"/>
      <c r="P205" s="531"/>
      <c r="Q205" s="531"/>
      <c r="R205" s="531"/>
      <c r="S205" s="531"/>
      <c r="T205" s="365"/>
      <c r="U205" s="526"/>
      <c r="V205" s="526"/>
      <c r="W205" s="526"/>
      <c r="X205" s="526"/>
      <c r="Y205" s="526"/>
      <c r="Z205" s="526"/>
      <c r="AA205" s="526"/>
      <c r="AB205" s="526"/>
      <c r="AC205" s="365"/>
      <c r="AD205" s="615"/>
      <c r="AE205" s="615"/>
      <c r="AF205" s="615"/>
      <c r="AG205" s="365"/>
      <c r="AH205" s="365"/>
      <c r="AI205" s="365"/>
      <c r="AJ205" s="365"/>
      <c r="AK205" s="365"/>
      <c r="AL205" s="365"/>
      <c r="AM205" s="365"/>
      <c r="AN205" s="365"/>
      <c r="AO205" s="365"/>
      <c r="AP205" s="365"/>
      <c r="AQ205" s="365"/>
      <c r="AR205" s="365"/>
      <c r="AS205" s="365"/>
      <c r="AT205" s="365"/>
      <c r="AU205" s="365"/>
      <c r="AV205" s="365"/>
      <c r="AW205" s="365"/>
      <c r="AX205" s="365"/>
      <c r="AY205" s="365"/>
      <c r="AZ205" s="365"/>
      <c r="BA205" s="365"/>
      <c r="BB205" s="365"/>
      <c r="BC205" s="365"/>
      <c r="BD205" s="365"/>
      <c r="BE205" s="365"/>
      <c r="BF205" s="365"/>
      <c r="BG205" s="365"/>
      <c r="BH205" s="365"/>
      <c r="BI205" s="365"/>
      <c r="BJ205" s="365"/>
      <c r="BK205" s="365"/>
      <c r="BL205" s="365"/>
      <c r="BM205" s="365"/>
      <c r="BN205" s="365"/>
      <c r="BO205" s="365"/>
      <c r="BP205" s="365"/>
    </row>
    <row r="206" spans="1:68" s="376" customFormat="1" ht="13.5" customHeight="1">
      <c r="A206" s="371"/>
      <c r="B206" s="372"/>
      <c r="C206" s="373"/>
      <c r="D206" s="374"/>
      <c r="E206" s="374"/>
      <c r="F206" s="358" t="s">
        <v>507</v>
      </c>
      <c r="G206" s="360">
        <f>SUM(G153)</f>
        <v>714645</v>
      </c>
      <c r="H206" s="360">
        <f t="shared" si="43"/>
        <v>708705</v>
      </c>
      <c r="I206" s="360">
        <f t="shared" si="43"/>
        <v>778996</v>
      </c>
      <c r="J206" s="636">
        <f t="shared" si="44"/>
        <v>600023</v>
      </c>
      <c r="K206" s="360">
        <f t="shared" si="44"/>
        <v>-211984</v>
      </c>
      <c r="L206" s="360">
        <f t="shared" si="44"/>
        <v>388039</v>
      </c>
      <c r="M206" s="528"/>
      <c r="N206" s="528"/>
      <c r="O206" s="528"/>
      <c r="P206" s="528"/>
      <c r="Q206" s="528"/>
      <c r="R206" s="528"/>
      <c r="S206" s="528"/>
      <c r="T206" s="375"/>
      <c r="U206" s="527"/>
      <c r="V206" s="527"/>
      <c r="W206" s="527"/>
      <c r="X206" s="527"/>
      <c r="Y206" s="527"/>
      <c r="Z206" s="527"/>
      <c r="AA206" s="527"/>
      <c r="AB206" s="527"/>
      <c r="AC206" s="375"/>
      <c r="AD206" s="575"/>
      <c r="AE206" s="575"/>
      <c r="AF206" s="575"/>
      <c r="AG206" s="375"/>
      <c r="AH206" s="375"/>
      <c r="AI206" s="375"/>
      <c r="AJ206" s="375"/>
      <c r="AK206" s="375"/>
      <c r="AL206" s="375"/>
      <c r="AM206" s="375"/>
      <c r="AN206" s="375"/>
      <c r="AO206" s="375"/>
      <c r="AP206" s="375"/>
      <c r="AQ206" s="375"/>
      <c r="AR206" s="375"/>
      <c r="AS206" s="375"/>
      <c r="AT206" s="375"/>
      <c r="AU206" s="375"/>
      <c r="AV206" s="375"/>
      <c r="AW206" s="375"/>
      <c r="AX206" s="375"/>
      <c r="AY206" s="375"/>
      <c r="AZ206" s="375"/>
      <c r="BA206" s="375"/>
      <c r="BB206" s="375"/>
      <c r="BC206" s="375"/>
      <c r="BD206" s="375"/>
      <c r="BE206" s="375"/>
      <c r="BF206" s="375"/>
      <c r="BG206" s="375"/>
      <c r="BH206" s="375"/>
      <c r="BI206" s="375"/>
      <c r="BJ206" s="375"/>
      <c r="BK206" s="375"/>
      <c r="BL206" s="375"/>
      <c r="BM206" s="375"/>
      <c r="BN206" s="375"/>
      <c r="BO206" s="375"/>
      <c r="BP206" s="375"/>
    </row>
    <row r="207" spans="1:68" s="376" customFormat="1" ht="13.5" customHeight="1">
      <c r="A207" s="371"/>
      <c r="B207" s="372"/>
      <c r="C207" s="355" t="s">
        <v>510</v>
      </c>
      <c r="D207" s="374"/>
      <c r="E207" s="374"/>
      <c r="F207" s="377"/>
      <c r="G207" s="360">
        <f aca="true" t="shared" si="45" ref="G207:L207">SUM(G162)</f>
        <v>7380567</v>
      </c>
      <c r="H207" s="360">
        <f t="shared" si="45"/>
        <v>7386956</v>
      </c>
      <c r="I207" s="360">
        <f t="shared" si="45"/>
        <v>7591429</v>
      </c>
      <c r="J207" s="636">
        <f t="shared" si="45"/>
        <v>7703229</v>
      </c>
      <c r="K207" s="360">
        <f t="shared" si="45"/>
        <v>52070</v>
      </c>
      <c r="L207" s="360">
        <f t="shared" si="45"/>
        <v>7755299</v>
      </c>
      <c r="M207" s="528"/>
      <c r="N207" s="528"/>
      <c r="O207" s="528"/>
      <c r="P207" s="528"/>
      <c r="Q207" s="528"/>
      <c r="R207" s="528"/>
      <c r="S207" s="528"/>
      <c r="T207" s="375"/>
      <c r="U207" s="527"/>
      <c r="V207" s="527"/>
      <c r="W207" s="527"/>
      <c r="X207" s="527"/>
      <c r="Y207" s="527"/>
      <c r="Z207" s="527"/>
      <c r="AA207" s="527"/>
      <c r="AB207" s="527"/>
      <c r="AC207" s="375"/>
      <c r="AD207" s="575"/>
      <c r="AE207" s="575"/>
      <c r="AF207" s="575"/>
      <c r="AG207" s="375"/>
      <c r="AH207" s="375"/>
      <c r="AI207" s="375"/>
      <c r="AJ207" s="375"/>
      <c r="AK207" s="375"/>
      <c r="AL207" s="375"/>
      <c r="AM207" s="375"/>
      <c r="AN207" s="375"/>
      <c r="AO207" s="375"/>
      <c r="AP207" s="375"/>
      <c r="AQ207" s="375"/>
      <c r="AR207" s="375"/>
      <c r="AS207" s="375"/>
      <c r="AT207" s="375"/>
      <c r="AU207" s="375"/>
      <c r="AV207" s="375"/>
      <c r="AW207" s="375"/>
      <c r="AX207" s="375"/>
      <c r="AY207" s="375"/>
      <c r="AZ207" s="375"/>
      <c r="BA207" s="375"/>
      <c r="BB207" s="375"/>
      <c r="BC207" s="375"/>
      <c r="BD207" s="375"/>
      <c r="BE207" s="375"/>
      <c r="BF207" s="375"/>
      <c r="BG207" s="375"/>
      <c r="BH207" s="375"/>
      <c r="BI207" s="375"/>
      <c r="BJ207" s="375"/>
      <c r="BK207" s="375"/>
      <c r="BL207" s="375"/>
      <c r="BM207" s="375"/>
      <c r="BN207" s="375"/>
      <c r="BO207" s="375"/>
      <c r="BP207" s="375"/>
    </row>
    <row r="208" spans="1:10" ht="12.75">
      <c r="A208" s="38"/>
      <c r="B208" s="38"/>
      <c r="C208" s="38"/>
      <c r="D208" s="38"/>
      <c r="E208" s="38"/>
      <c r="F208" s="38"/>
      <c r="G208" s="38"/>
      <c r="H208" s="38"/>
      <c r="I208" s="103"/>
      <c r="J208" s="40"/>
    </row>
    <row r="209" spans="1:10" ht="12.75">
      <c r="A209" s="38"/>
      <c r="B209" s="38"/>
      <c r="C209" s="38"/>
      <c r="D209" s="38"/>
      <c r="E209" s="38"/>
      <c r="F209" s="38"/>
      <c r="G209" s="38"/>
      <c r="H209" s="38"/>
      <c r="I209" s="103"/>
      <c r="J209" s="40"/>
    </row>
    <row r="210" spans="1:10" ht="12.75">
      <c r="A210" s="38"/>
      <c r="B210" s="38"/>
      <c r="C210" s="38"/>
      <c r="D210" s="38"/>
      <c r="E210" s="38"/>
      <c r="F210" s="38"/>
      <c r="G210" s="38"/>
      <c r="H210" s="38"/>
      <c r="I210" s="103"/>
      <c r="J210" s="40"/>
    </row>
    <row r="211" spans="1:10" ht="12.75">
      <c r="A211" s="38"/>
      <c r="B211" s="38"/>
      <c r="C211" s="38"/>
      <c r="D211" s="38"/>
      <c r="E211" s="38"/>
      <c r="F211" s="38"/>
      <c r="G211" s="38"/>
      <c r="H211" s="38"/>
      <c r="I211" s="103"/>
      <c r="J211" s="40"/>
    </row>
    <row r="212" spans="1:10" ht="12.75">
      <c r="A212" s="38"/>
      <c r="B212" s="38"/>
      <c r="C212" s="38"/>
      <c r="D212" s="38"/>
      <c r="E212" s="38"/>
      <c r="F212" s="38"/>
      <c r="G212" s="38"/>
      <c r="H212" s="38"/>
      <c r="I212" s="103"/>
      <c r="J212" s="40"/>
    </row>
    <row r="213" spans="1:10" ht="12.75">
      <c r="A213" s="38"/>
      <c r="B213" s="38"/>
      <c r="C213" s="38"/>
      <c r="D213" s="38"/>
      <c r="E213" s="38"/>
      <c r="F213" s="38"/>
      <c r="G213" s="38"/>
      <c r="H213" s="38"/>
      <c r="I213" s="103"/>
      <c r="J213" s="40"/>
    </row>
    <row r="214" spans="1:10" ht="12.75">
      <c r="A214" s="38"/>
      <c r="B214" s="38"/>
      <c r="C214" s="38"/>
      <c r="D214" s="38"/>
      <c r="E214" s="38"/>
      <c r="F214" s="38"/>
      <c r="G214" s="38"/>
      <c r="H214" s="38"/>
      <c r="I214" s="103"/>
      <c r="J214" s="40"/>
    </row>
    <row r="215" spans="1:10" ht="12.75">
      <c r="A215" s="38"/>
      <c r="B215" s="38"/>
      <c r="C215" s="38"/>
      <c r="D215" s="38"/>
      <c r="E215" s="38"/>
      <c r="F215" s="38"/>
      <c r="G215" s="38"/>
      <c r="H215" s="38"/>
      <c r="I215" s="103"/>
      <c r="J215" s="40"/>
    </row>
    <row r="216" spans="1:10" ht="12.75">
      <c r="A216" s="38"/>
      <c r="B216" s="38"/>
      <c r="C216" s="38"/>
      <c r="D216" s="38"/>
      <c r="E216" s="38"/>
      <c r="F216" s="38"/>
      <c r="G216" s="38"/>
      <c r="H216" s="38"/>
      <c r="I216" s="103"/>
      <c r="J216" s="40"/>
    </row>
    <row r="217" spans="1:10" ht="12.75">
      <c r="A217" s="38"/>
      <c r="B217" s="38"/>
      <c r="C217" s="38"/>
      <c r="D217" s="38"/>
      <c r="E217" s="38"/>
      <c r="F217" s="38"/>
      <c r="G217" s="38"/>
      <c r="H217" s="38"/>
      <c r="I217" s="103"/>
      <c r="J217" s="40"/>
    </row>
    <row r="218" spans="1:10" ht="12.75">
      <c r="A218" s="38"/>
      <c r="B218" s="38"/>
      <c r="C218" s="38"/>
      <c r="D218" s="38"/>
      <c r="E218" s="38"/>
      <c r="F218" s="38"/>
      <c r="G218" s="38"/>
      <c r="H218" s="38"/>
      <c r="I218" s="103"/>
      <c r="J218" s="40"/>
    </row>
    <row r="219" spans="1:10" ht="12.75">
      <c r="A219" s="38"/>
      <c r="B219" s="38"/>
      <c r="C219" s="38"/>
      <c r="D219" s="38"/>
      <c r="E219" s="38"/>
      <c r="F219" s="38"/>
      <c r="G219" s="38"/>
      <c r="H219" s="38"/>
      <c r="I219" s="103"/>
      <c r="J219" s="40"/>
    </row>
    <row r="220" spans="1:10" ht="12.75">
      <c r="A220" s="38"/>
      <c r="B220" s="38"/>
      <c r="C220" s="38"/>
      <c r="D220" s="38"/>
      <c r="E220" s="38"/>
      <c r="F220" s="38"/>
      <c r="G220" s="38"/>
      <c r="H220" s="38"/>
      <c r="I220" s="103"/>
      <c r="J220" s="40"/>
    </row>
    <row r="221" spans="1:10" ht="12.75">
      <c r="A221" s="38"/>
      <c r="B221" s="38"/>
      <c r="C221" s="38"/>
      <c r="D221" s="38"/>
      <c r="E221" s="38"/>
      <c r="F221" s="38"/>
      <c r="G221" s="38"/>
      <c r="H221" s="38"/>
      <c r="I221" s="103"/>
      <c r="J221" s="40"/>
    </row>
    <row r="222" spans="1:10" ht="12.75">
      <c r="A222" s="38"/>
      <c r="B222" s="38"/>
      <c r="C222" s="38"/>
      <c r="D222" s="38"/>
      <c r="E222" s="38"/>
      <c r="F222" s="38"/>
      <c r="G222" s="38"/>
      <c r="H222" s="38"/>
      <c r="I222" s="103"/>
      <c r="J222" s="40"/>
    </row>
    <row r="223" spans="1:10" ht="12.75">
      <c r="A223" s="38"/>
      <c r="B223" s="38"/>
      <c r="C223" s="38"/>
      <c r="D223" s="38"/>
      <c r="E223" s="38"/>
      <c r="F223" s="38"/>
      <c r="G223" s="38"/>
      <c r="H223" s="38"/>
      <c r="I223" s="103"/>
      <c r="J223" s="40"/>
    </row>
    <row r="224" spans="1:10" ht="12.75">
      <c r="A224" s="38"/>
      <c r="B224" s="38"/>
      <c r="C224" s="38"/>
      <c r="D224" s="38"/>
      <c r="E224" s="38"/>
      <c r="F224" s="38"/>
      <c r="G224" s="38"/>
      <c r="H224" s="38"/>
      <c r="I224" s="103"/>
      <c r="J224" s="40"/>
    </row>
    <row r="225" spans="1:10" ht="12.75">
      <c r="A225" s="38"/>
      <c r="B225" s="38"/>
      <c r="C225" s="38"/>
      <c r="D225" s="38"/>
      <c r="E225" s="38"/>
      <c r="F225" s="38"/>
      <c r="G225" s="38"/>
      <c r="H225" s="38"/>
      <c r="I225" s="103"/>
      <c r="J225" s="40"/>
    </row>
    <row r="226" spans="1:10" ht="12.75">
      <c r="A226" s="38"/>
      <c r="B226" s="38"/>
      <c r="C226" s="38"/>
      <c r="D226" s="38"/>
      <c r="E226" s="38"/>
      <c r="F226" s="38"/>
      <c r="G226" s="38"/>
      <c r="H226" s="38"/>
      <c r="I226" s="103"/>
      <c r="J226" s="40"/>
    </row>
    <row r="227" spans="1:10" ht="12.75">
      <c r="A227" s="38"/>
      <c r="B227" s="38"/>
      <c r="C227" s="38"/>
      <c r="D227" s="38"/>
      <c r="E227" s="38"/>
      <c r="F227" s="38"/>
      <c r="G227" s="38"/>
      <c r="H227" s="38"/>
      <c r="I227" s="103"/>
      <c r="J227" s="40"/>
    </row>
    <row r="228" spans="1:10" ht="12.75">
      <c r="A228" s="38"/>
      <c r="B228" s="38"/>
      <c r="C228" s="38"/>
      <c r="D228" s="38"/>
      <c r="E228" s="38"/>
      <c r="F228" s="38"/>
      <c r="G228" s="38"/>
      <c r="H228" s="38"/>
      <c r="I228" s="103"/>
      <c r="J228" s="40"/>
    </row>
    <row r="229" spans="1:10" ht="12.75">
      <c r="A229" s="38"/>
      <c r="B229" s="38"/>
      <c r="C229" s="38"/>
      <c r="D229" s="38"/>
      <c r="E229" s="38"/>
      <c r="F229" s="38"/>
      <c r="G229" s="38"/>
      <c r="H229" s="38"/>
      <c r="I229" s="103"/>
      <c r="J229" s="40"/>
    </row>
    <row r="230" spans="1:10" ht="12.75">
      <c r="A230" s="38"/>
      <c r="B230" s="38"/>
      <c r="C230" s="38"/>
      <c r="D230" s="38"/>
      <c r="E230" s="38"/>
      <c r="F230" s="38"/>
      <c r="G230" s="38"/>
      <c r="H230" s="38"/>
      <c r="I230" s="103"/>
      <c r="J230" s="40"/>
    </row>
    <row r="231" spans="1:10" ht="12.75">
      <c r="A231" s="38"/>
      <c r="B231" s="38"/>
      <c r="C231" s="38"/>
      <c r="D231" s="38"/>
      <c r="E231" s="38"/>
      <c r="F231" s="38"/>
      <c r="G231" s="38"/>
      <c r="H231" s="38"/>
      <c r="I231" s="103"/>
      <c r="J231" s="40"/>
    </row>
    <row r="232" spans="1:10" ht="12.75">
      <c r="A232" s="38"/>
      <c r="B232" s="38"/>
      <c r="C232" s="38"/>
      <c r="D232" s="38"/>
      <c r="E232" s="38"/>
      <c r="F232" s="38"/>
      <c r="G232" s="38"/>
      <c r="H232" s="38"/>
      <c r="I232" s="103"/>
      <c r="J232" s="40"/>
    </row>
    <row r="233" spans="1:10" ht="12.75">
      <c r="A233" s="38"/>
      <c r="B233" s="38"/>
      <c r="C233" s="38"/>
      <c r="D233" s="38"/>
      <c r="E233" s="38"/>
      <c r="F233" s="38"/>
      <c r="G233" s="38"/>
      <c r="H233" s="38"/>
      <c r="I233" s="103"/>
      <c r="J233" s="40"/>
    </row>
    <row r="234" spans="1:10" ht="12.75">
      <c r="A234" s="38"/>
      <c r="B234" s="38"/>
      <c r="C234" s="38"/>
      <c r="D234" s="38"/>
      <c r="E234" s="38"/>
      <c r="F234" s="38"/>
      <c r="G234" s="38"/>
      <c r="H234" s="38"/>
      <c r="I234" s="103"/>
      <c r="J234" s="40"/>
    </row>
    <row r="235" spans="1:10" ht="12.75">
      <c r="A235" s="38"/>
      <c r="B235" s="38"/>
      <c r="C235" s="38"/>
      <c r="D235" s="38"/>
      <c r="E235" s="38"/>
      <c r="F235" s="38"/>
      <c r="G235" s="38"/>
      <c r="H235" s="38"/>
      <c r="I235" s="103"/>
      <c r="J235" s="40"/>
    </row>
    <row r="236" spans="1:10" ht="12.75">
      <c r="A236" s="38"/>
      <c r="B236" s="38"/>
      <c r="C236" s="38"/>
      <c r="D236" s="38"/>
      <c r="E236" s="38"/>
      <c r="F236" s="38"/>
      <c r="G236" s="38"/>
      <c r="H236" s="38"/>
      <c r="I236" s="103"/>
      <c r="J236" s="40"/>
    </row>
    <row r="237" spans="1:10" ht="12.75">
      <c r="A237" s="38"/>
      <c r="B237" s="38"/>
      <c r="C237" s="38"/>
      <c r="D237" s="38"/>
      <c r="E237" s="38"/>
      <c r="F237" s="38"/>
      <c r="G237" s="38"/>
      <c r="H237" s="38"/>
      <c r="I237" s="103"/>
      <c r="J237" s="40"/>
    </row>
    <row r="238" spans="1:10" ht="12.75">
      <c r="A238" s="38"/>
      <c r="B238" s="38"/>
      <c r="C238" s="38"/>
      <c r="D238" s="38"/>
      <c r="E238" s="38"/>
      <c r="F238" s="38"/>
      <c r="G238" s="38"/>
      <c r="H238" s="38"/>
      <c r="I238" s="103"/>
      <c r="J238" s="40"/>
    </row>
    <row r="239" spans="1:10" ht="12.75">
      <c r="A239" s="38"/>
      <c r="B239" s="38"/>
      <c r="C239" s="38"/>
      <c r="D239" s="38"/>
      <c r="E239" s="38"/>
      <c r="F239" s="38"/>
      <c r="G239" s="38"/>
      <c r="H239" s="38"/>
      <c r="I239" s="103"/>
      <c r="J239" s="40"/>
    </row>
    <row r="240" spans="1:10" ht="12.75">
      <c r="A240" s="38"/>
      <c r="B240" s="38"/>
      <c r="C240" s="38"/>
      <c r="D240" s="38"/>
      <c r="E240" s="38"/>
      <c r="F240" s="38"/>
      <c r="G240" s="38"/>
      <c r="H240" s="38"/>
      <c r="I240" s="103"/>
      <c r="J240" s="40"/>
    </row>
    <row r="241" spans="1:10" ht="12.75">
      <c r="A241" s="38"/>
      <c r="B241" s="38"/>
      <c r="C241" s="38"/>
      <c r="D241" s="38"/>
      <c r="E241" s="38"/>
      <c r="F241" s="38"/>
      <c r="G241" s="38"/>
      <c r="H241" s="38"/>
      <c r="I241" s="103"/>
      <c r="J241" s="40"/>
    </row>
    <row r="242" spans="1:10" ht="12.75">
      <c r="A242" s="38"/>
      <c r="B242" s="38"/>
      <c r="C242" s="38"/>
      <c r="D242" s="38"/>
      <c r="E242" s="38"/>
      <c r="F242" s="38"/>
      <c r="G242" s="38"/>
      <c r="H242" s="38"/>
      <c r="I242" s="103"/>
      <c r="J242" s="40"/>
    </row>
    <row r="243" spans="1:10" ht="12.75">
      <c r="A243" s="38"/>
      <c r="B243" s="38"/>
      <c r="C243" s="38"/>
      <c r="D243" s="38"/>
      <c r="E243" s="38"/>
      <c r="F243" s="38"/>
      <c r="G243" s="38"/>
      <c r="H243" s="38"/>
      <c r="I243" s="103"/>
      <c r="J243" s="40"/>
    </row>
    <row r="244" spans="1:10" ht="12.75">
      <c r="A244" s="38"/>
      <c r="B244" s="38"/>
      <c r="C244" s="38"/>
      <c r="D244" s="38"/>
      <c r="E244" s="38"/>
      <c r="F244" s="38"/>
      <c r="G244" s="38"/>
      <c r="H244" s="38"/>
      <c r="I244" s="103"/>
      <c r="J244" s="40"/>
    </row>
    <row r="245" spans="1:10" ht="12.75">
      <c r="A245" s="38"/>
      <c r="B245" s="38"/>
      <c r="C245" s="38"/>
      <c r="D245" s="38"/>
      <c r="E245" s="38"/>
      <c r="F245" s="38"/>
      <c r="G245" s="38"/>
      <c r="H245" s="38"/>
      <c r="I245" s="103"/>
      <c r="J245" s="40"/>
    </row>
    <row r="246" spans="1:10" ht="12.75">
      <c r="A246" s="38"/>
      <c r="B246" s="38"/>
      <c r="C246" s="38"/>
      <c r="D246" s="38"/>
      <c r="E246" s="38"/>
      <c r="F246" s="38"/>
      <c r="G246" s="38"/>
      <c r="H246" s="38"/>
      <c r="I246" s="103"/>
      <c r="J246" s="40"/>
    </row>
    <row r="247" spans="1:10" ht="12.75">
      <c r="A247" s="38"/>
      <c r="B247" s="38"/>
      <c r="C247" s="38"/>
      <c r="D247" s="38"/>
      <c r="E247" s="38"/>
      <c r="F247" s="38"/>
      <c r="G247" s="38"/>
      <c r="H247" s="38"/>
      <c r="I247" s="103"/>
      <c r="J247" s="40"/>
    </row>
    <row r="248" spans="1:10" ht="12.75">
      <c r="A248" s="38"/>
      <c r="B248" s="38"/>
      <c r="C248" s="38"/>
      <c r="D248" s="38"/>
      <c r="E248" s="38"/>
      <c r="F248" s="38"/>
      <c r="G248" s="38"/>
      <c r="H248" s="38"/>
      <c r="I248" s="103"/>
      <c r="J248" s="40"/>
    </row>
    <row r="249" spans="1:10" ht="12.75">
      <c r="A249" s="38"/>
      <c r="B249" s="38"/>
      <c r="C249" s="38"/>
      <c r="D249" s="38"/>
      <c r="E249" s="38"/>
      <c r="F249" s="38"/>
      <c r="G249" s="38"/>
      <c r="H249" s="38"/>
      <c r="I249" s="103"/>
      <c r="J249" s="40"/>
    </row>
    <row r="250" spans="1:10" ht="12.75">
      <c r="A250" s="38"/>
      <c r="B250" s="38"/>
      <c r="C250" s="38"/>
      <c r="D250" s="38"/>
      <c r="E250" s="38"/>
      <c r="F250" s="38"/>
      <c r="G250" s="38"/>
      <c r="H250" s="38"/>
      <c r="I250" s="103"/>
      <c r="J250" s="40"/>
    </row>
    <row r="251" spans="1:10" ht="12.75">
      <c r="A251" s="38"/>
      <c r="B251" s="38"/>
      <c r="C251" s="38"/>
      <c r="D251" s="38"/>
      <c r="E251" s="38"/>
      <c r="F251" s="38"/>
      <c r="G251" s="38"/>
      <c r="H251" s="38"/>
      <c r="I251" s="103"/>
      <c r="J251" s="40"/>
    </row>
    <row r="252" spans="1:10" ht="12.75">
      <c r="A252" s="38"/>
      <c r="B252" s="38"/>
      <c r="C252" s="38"/>
      <c r="D252" s="38"/>
      <c r="E252" s="38"/>
      <c r="F252" s="38"/>
      <c r="G252" s="38"/>
      <c r="H252" s="38"/>
      <c r="I252" s="103"/>
      <c r="J252" s="40"/>
    </row>
    <row r="253" spans="1:10" ht="12.75">
      <c r="A253" s="38"/>
      <c r="B253" s="38"/>
      <c r="C253" s="38"/>
      <c r="D253" s="38"/>
      <c r="E253" s="38"/>
      <c r="F253" s="38"/>
      <c r="G253" s="38"/>
      <c r="H253" s="38"/>
      <c r="I253" s="103"/>
      <c r="J253" s="40"/>
    </row>
    <row r="254" spans="1:10" ht="12.75">
      <c r="A254" s="38"/>
      <c r="B254" s="38"/>
      <c r="C254" s="38"/>
      <c r="D254" s="38"/>
      <c r="E254" s="38"/>
      <c r="F254" s="38"/>
      <c r="G254" s="38"/>
      <c r="H254" s="38"/>
      <c r="I254" s="103"/>
      <c r="J254" s="40"/>
    </row>
    <row r="255" spans="1:10" ht="12.75">
      <c r="A255" s="38"/>
      <c r="B255" s="38"/>
      <c r="C255" s="38"/>
      <c r="D255" s="38"/>
      <c r="E255" s="38"/>
      <c r="F255" s="38"/>
      <c r="G255" s="38"/>
      <c r="H255" s="38"/>
      <c r="I255" s="103"/>
      <c r="J255" s="40"/>
    </row>
    <row r="256" spans="1:10" ht="12.75">
      <c r="A256" s="38"/>
      <c r="B256" s="38"/>
      <c r="C256" s="38"/>
      <c r="D256" s="38"/>
      <c r="E256" s="38"/>
      <c r="F256" s="38"/>
      <c r="G256" s="38"/>
      <c r="H256" s="38"/>
      <c r="I256" s="103"/>
      <c r="J256" s="40"/>
    </row>
    <row r="257" spans="1:10" ht="12.75">
      <c r="A257" s="38"/>
      <c r="B257" s="38"/>
      <c r="C257" s="38"/>
      <c r="D257" s="38"/>
      <c r="E257" s="38"/>
      <c r="F257" s="38"/>
      <c r="G257" s="38"/>
      <c r="H257" s="38"/>
      <c r="I257" s="103"/>
      <c r="J257" s="40"/>
    </row>
    <row r="258" spans="1:10" ht="12.75">
      <c r="A258" s="38"/>
      <c r="B258" s="38"/>
      <c r="C258" s="38"/>
      <c r="D258" s="38"/>
      <c r="E258" s="38"/>
      <c r="F258" s="38"/>
      <c r="G258" s="38"/>
      <c r="H258" s="38"/>
      <c r="I258" s="103"/>
      <c r="J258" s="40"/>
    </row>
    <row r="259" spans="1:10" ht="12.75">
      <c r="A259" s="38"/>
      <c r="B259" s="38"/>
      <c r="C259" s="38"/>
      <c r="D259" s="38"/>
      <c r="E259" s="38"/>
      <c r="F259" s="38"/>
      <c r="G259" s="38"/>
      <c r="H259" s="38"/>
      <c r="I259" s="103"/>
      <c r="J259" s="40"/>
    </row>
    <row r="260" spans="1:10" ht="12.75">
      <c r="A260" s="38"/>
      <c r="B260" s="38"/>
      <c r="C260" s="38"/>
      <c r="D260" s="38"/>
      <c r="E260" s="38"/>
      <c r="F260" s="38"/>
      <c r="G260" s="38"/>
      <c r="H260" s="38"/>
      <c r="I260" s="103"/>
      <c r="J260" s="40"/>
    </row>
    <row r="261" spans="1:10" ht="12.75">
      <c r="A261" s="38"/>
      <c r="B261" s="38"/>
      <c r="C261" s="38"/>
      <c r="D261" s="38"/>
      <c r="E261" s="38"/>
      <c r="F261" s="38"/>
      <c r="G261" s="38"/>
      <c r="H261" s="38"/>
      <c r="I261" s="103"/>
      <c r="J261" s="40"/>
    </row>
    <row r="262" spans="1:10" ht="12.75">
      <c r="A262" s="38"/>
      <c r="B262" s="38"/>
      <c r="C262" s="38"/>
      <c r="D262" s="38"/>
      <c r="E262" s="38"/>
      <c r="F262" s="38"/>
      <c r="G262" s="38"/>
      <c r="H262" s="38"/>
      <c r="I262" s="103"/>
      <c r="J262" s="40"/>
    </row>
    <row r="263" spans="1:10" ht="12.75">
      <c r="A263" s="38"/>
      <c r="B263" s="38"/>
      <c r="C263" s="38"/>
      <c r="D263" s="38"/>
      <c r="E263" s="38"/>
      <c r="F263" s="38"/>
      <c r="G263" s="38"/>
      <c r="H263" s="38"/>
      <c r="I263" s="103"/>
      <c r="J263" s="40"/>
    </row>
    <row r="264" spans="1:10" ht="12.75">
      <c r="A264" s="38"/>
      <c r="B264" s="38"/>
      <c r="C264" s="38"/>
      <c r="D264" s="38"/>
      <c r="E264" s="38"/>
      <c r="F264" s="38"/>
      <c r="G264" s="38"/>
      <c r="H264" s="38"/>
      <c r="I264" s="103"/>
      <c r="J264" s="40"/>
    </row>
    <row r="265" spans="1:10" ht="12.75">
      <c r="A265" s="38"/>
      <c r="B265" s="38"/>
      <c r="C265" s="38"/>
      <c r="D265" s="38"/>
      <c r="E265" s="38"/>
      <c r="F265" s="38"/>
      <c r="G265" s="38"/>
      <c r="H265" s="38"/>
      <c r="I265" s="103"/>
      <c r="J265" s="40"/>
    </row>
    <row r="266" spans="1:10" ht="12.75">
      <c r="A266" s="38"/>
      <c r="B266" s="38"/>
      <c r="C266" s="38"/>
      <c r="D266" s="38"/>
      <c r="E266" s="38"/>
      <c r="F266" s="38"/>
      <c r="G266" s="38"/>
      <c r="H266" s="38"/>
      <c r="I266" s="103"/>
      <c r="J266" s="40"/>
    </row>
    <row r="267" spans="1:10" ht="12.75">
      <c r="A267" s="38"/>
      <c r="B267" s="38"/>
      <c r="C267" s="38"/>
      <c r="D267" s="38"/>
      <c r="E267" s="38"/>
      <c r="F267" s="38"/>
      <c r="G267" s="38"/>
      <c r="H267" s="38"/>
      <c r="I267" s="103"/>
      <c r="J267" s="40"/>
    </row>
    <row r="268" spans="1:10" ht="12.75">
      <c r="A268" s="38"/>
      <c r="B268" s="38"/>
      <c r="C268" s="38"/>
      <c r="D268" s="38"/>
      <c r="E268" s="38"/>
      <c r="F268" s="38"/>
      <c r="G268" s="38"/>
      <c r="H268" s="38"/>
      <c r="I268" s="103"/>
      <c r="J268" s="40"/>
    </row>
    <row r="269" spans="1:10" ht="12.75">
      <c r="A269" s="38"/>
      <c r="B269" s="38"/>
      <c r="C269" s="38"/>
      <c r="D269" s="38"/>
      <c r="E269" s="38"/>
      <c r="F269" s="38"/>
      <c r="G269" s="38"/>
      <c r="H269" s="38"/>
      <c r="I269" s="103"/>
      <c r="J269" s="40"/>
    </row>
    <row r="270" spans="1:10" ht="12.75">
      <c r="A270" s="38"/>
      <c r="B270" s="38"/>
      <c r="C270" s="38"/>
      <c r="D270" s="38"/>
      <c r="E270" s="38"/>
      <c r="F270" s="38"/>
      <c r="G270" s="38"/>
      <c r="H270" s="38"/>
      <c r="I270" s="103"/>
      <c r="J270" s="40"/>
    </row>
    <row r="271" spans="1:10" ht="12.75">
      <c r="A271" s="38"/>
      <c r="B271" s="38"/>
      <c r="C271" s="38"/>
      <c r="D271" s="38"/>
      <c r="E271" s="38"/>
      <c r="F271" s="38"/>
      <c r="G271" s="38"/>
      <c r="H271" s="38"/>
      <c r="I271" s="103"/>
      <c r="J271" s="40"/>
    </row>
    <row r="272" spans="1:10" ht="12.75">
      <c r="A272" s="38"/>
      <c r="B272" s="38"/>
      <c r="C272" s="38"/>
      <c r="D272" s="38"/>
      <c r="E272" s="38"/>
      <c r="F272" s="38"/>
      <c r="G272" s="38"/>
      <c r="H272" s="38"/>
      <c r="I272" s="103"/>
      <c r="J272" s="40"/>
    </row>
    <row r="273" spans="1:10" ht="12.75">
      <c r="A273" s="38"/>
      <c r="B273" s="38"/>
      <c r="C273" s="38"/>
      <c r="D273" s="38"/>
      <c r="E273" s="38"/>
      <c r="F273" s="38"/>
      <c r="G273" s="38"/>
      <c r="H273" s="38"/>
      <c r="I273" s="103"/>
      <c r="J273" s="40"/>
    </row>
    <row r="274" spans="1:10" ht="12.75">
      <c r="A274" s="38"/>
      <c r="B274" s="38"/>
      <c r="C274" s="38"/>
      <c r="D274" s="38"/>
      <c r="E274" s="38"/>
      <c r="F274" s="38"/>
      <c r="G274" s="38"/>
      <c r="H274" s="38"/>
      <c r="I274" s="103"/>
      <c r="J274" s="40"/>
    </row>
    <row r="275" spans="1:10" ht="12.75">
      <c r="A275" s="38"/>
      <c r="B275" s="38"/>
      <c r="C275" s="38"/>
      <c r="D275" s="38"/>
      <c r="E275" s="38"/>
      <c r="F275" s="38"/>
      <c r="G275" s="38"/>
      <c r="H275" s="38"/>
      <c r="I275" s="103"/>
      <c r="J275" s="40"/>
    </row>
    <row r="276" spans="1:10" ht="12.75">
      <c r="A276" s="38"/>
      <c r="B276" s="38"/>
      <c r="C276" s="38"/>
      <c r="D276" s="38"/>
      <c r="E276" s="38"/>
      <c r="F276" s="38"/>
      <c r="G276" s="38"/>
      <c r="H276" s="38"/>
      <c r="I276" s="103"/>
      <c r="J276" s="40"/>
    </row>
    <row r="277" spans="1:10" ht="12.75">
      <c r="A277" s="38"/>
      <c r="B277" s="38"/>
      <c r="C277" s="38"/>
      <c r="D277" s="38"/>
      <c r="E277" s="38"/>
      <c r="F277" s="38"/>
      <c r="G277" s="38"/>
      <c r="H277" s="38"/>
      <c r="I277" s="103"/>
      <c r="J277" s="40"/>
    </row>
    <row r="278" spans="1:10" ht="12.75">
      <c r="A278" s="38"/>
      <c r="B278" s="38"/>
      <c r="C278" s="38"/>
      <c r="D278" s="38"/>
      <c r="E278" s="38"/>
      <c r="F278" s="38"/>
      <c r="G278" s="38"/>
      <c r="H278" s="38"/>
      <c r="I278" s="103"/>
      <c r="J278" s="40"/>
    </row>
    <row r="279" spans="1:10" ht="12.75">
      <c r="A279" s="38"/>
      <c r="B279" s="38"/>
      <c r="C279" s="38"/>
      <c r="D279" s="38"/>
      <c r="E279" s="38"/>
      <c r="F279" s="38"/>
      <c r="G279" s="38"/>
      <c r="H279" s="38"/>
      <c r="I279" s="103"/>
      <c r="J279" s="40"/>
    </row>
    <row r="280" spans="1:10" ht="12.75">
      <c r="A280" s="38"/>
      <c r="B280" s="38"/>
      <c r="C280" s="38"/>
      <c r="D280" s="38"/>
      <c r="E280" s="38"/>
      <c r="F280" s="38"/>
      <c r="G280" s="38"/>
      <c r="H280" s="38"/>
      <c r="I280" s="103"/>
      <c r="J280" s="40"/>
    </row>
    <row r="281" spans="1:10" ht="12.75">
      <c r="A281" s="38"/>
      <c r="B281" s="38"/>
      <c r="C281" s="38"/>
      <c r="D281" s="38"/>
      <c r="E281" s="38"/>
      <c r="F281" s="38"/>
      <c r="G281" s="38"/>
      <c r="H281" s="38"/>
      <c r="I281" s="103"/>
      <c r="J281" s="40"/>
    </row>
    <row r="282" spans="1:10" ht="12.75">
      <c r="A282" s="38"/>
      <c r="B282" s="38"/>
      <c r="C282" s="38"/>
      <c r="D282" s="38"/>
      <c r="E282" s="38"/>
      <c r="F282" s="38"/>
      <c r="G282" s="38"/>
      <c r="H282" s="38"/>
      <c r="I282" s="103"/>
      <c r="J282" s="40"/>
    </row>
    <row r="283" spans="1:10" ht="12.75">
      <c r="A283" s="38"/>
      <c r="B283" s="38"/>
      <c r="C283" s="38"/>
      <c r="D283" s="38"/>
      <c r="E283" s="38"/>
      <c r="F283" s="38"/>
      <c r="G283" s="38"/>
      <c r="H283" s="38"/>
      <c r="I283" s="103"/>
      <c r="J283" s="40"/>
    </row>
    <row r="284" spans="1:10" ht="12.75">
      <c r="A284" s="38"/>
      <c r="B284" s="38"/>
      <c r="C284" s="38"/>
      <c r="D284" s="38"/>
      <c r="E284" s="38"/>
      <c r="F284" s="38"/>
      <c r="G284" s="38"/>
      <c r="H284" s="38"/>
      <c r="I284" s="103"/>
      <c r="J284" s="40"/>
    </row>
    <row r="285" spans="1:10" ht="12.75">
      <c r="A285" s="38"/>
      <c r="B285" s="38"/>
      <c r="C285" s="38"/>
      <c r="D285" s="38"/>
      <c r="E285" s="38"/>
      <c r="F285" s="38"/>
      <c r="G285" s="38"/>
      <c r="H285" s="38"/>
      <c r="I285" s="103"/>
      <c r="J285" s="40"/>
    </row>
    <row r="286" spans="1:10" ht="12.75">
      <c r="A286" s="38"/>
      <c r="B286" s="38"/>
      <c r="C286" s="38"/>
      <c r="D286" s="38"/>
      <c r="E286" s="38"/>
      <c r="F286" s="38"/>
      <c r="G286" s="38"/>
      <c r="H286" s="38"/>
      <c r="I286" s="103"/>
      <c r="J286" s="40"/>
    </row>
    <row r="287" spans="1:10" ht="12.75">
      <c r="A287" s="38"/>
      <c r="B287" s="38"/>
      <c r="C287" s="38"/>
      <c r="D287" s="38"/>
      <c r="E287" s="38"/>
      <c r="F287" s="38"/>
      <c r="G287" s="38"/>
      <c r="H287" s="38"/>
      <c r="I287" s="103"/>
      <c r="J287" s="40"/>
    </row>
    <row r="288" spans="1:10" ht="12.75">
      <c r="A288" s="38"/>
      <c r="B288" s="38"/>
      <c r="C288" s="38"/>
      <c r="D288" s="38"/>
      <c r="E288" s="38"/>
      <c r="F288" s="38"/>
      <c r="G288" s="38"/>
      <c r="H288" s="38"/>
      <c r="I288" s="103"/>
      <c r="J288" s="40"/>
    </row>
    <row r="289" spans="1:10" ht="12.75">
      <c r="A289" s="38"/>
      <c r="B289" s="38"/>
      <c r="C289" s="38"/>
      <c r="D289" s="38"/>
      <c r="E289" s="38"/>
      <c r="F289" s="38"/>
      <c r="G289" s="38"/>
      <c r="H289" s="38"/>
      <c r="I289" s="103"/>
      <c r="J289" s="40"/>
    </row>
    <row r="290" spans="1:10" ht="12.75">
      <c r="A290" s="38"/>
      <c r="B290" s="38"/>
      <c r="C290" s="38"/>
      <c r="D290" s="38"/>
      <c r="E290" s="38"/>
      <c r="F290" s="38"/>
      <c r="G290" s="38"/>
      <c r="H290" s="38"/>
      <c r="I290" s="103"/>
      <c r="J290" s="40"/>
    </row>
    <row r="291" spans="1:10" ht="12.75">
      <c r="A291" s="38"/>
      <c r="B291" s="38"/>
      <c r="C291" s="38"/>
      <c r="D291" s="38"/>
      <c r="E291" s="38"/>
      <c r="F291" s="38"/>
      <c r="G291" s="38"/>
      <c r="H291" s="38"/>
      <c r="I291" s="103"/>
      <c r="J291" s="40"/>
    </row>
    <row r="292" spans="1:10" ht="12.75">
      <c r="A292" s="38"/>
      <c r="B292" s="38"/>
      <c r="C292" s="38"/>
      <c r="D292" s="38"/>
      <c r="E292" s="38"/>
      <c r="F292" s="38"/>
      <c r="G292" s="38"/>
      <c r="H292" s="38"/>
      <c r="I292" s="103"/>
      <c r="J292" s="40"/>
    </row>
    <row r="293" spans="1:10" ht="12.75">
      <c r="A293" s="38"/>
      <c r="B293" s="38"/>
      <c r="C293" s="38"/>
      <c r="D293" s="38"/>
      <c r="E293" s="38"/>
      <c r="F293" s="38"/>
      <c r="G293" s="38"/>
      <c r="H293" s="38"/>
      <c r="I293" s="103"/>
      <c r="J293" s="40"/>
    </row>
    <row r="294" spans="1:10" ht="12.75">
      <c r="A294" s="38"/>
      <c r="B294" s="38"/>
      <c r="C294" s="38"/>
      <c r="D294" s="38"/>
      <c r="E294" s="38"/>
      <c r="F294" s="38"/>
      <c r="G294" s="38"/>
      <c r="H294" s="38"/>
      <c r="I294" s="103"/>
      <c r="J294" s="40"/>
    </row>
    <row r="295" spans="1:10" ht="12.75">
      <c r="A295" s="38"/>
      <c r="B295" s="38"/>
      <c r="C295" s="38"/>
      <c r="D295" s="38"/>
      <c r="E295" s="38"/>
      <c r="F295" s="38"/>
      <c r="G295" s="38"/>
      <c r="H295" s="38"/>
      <c r="I295" s="103"/>
      <c r="J295" s="40"/>
    </row>
    <row r="296" spans="1:10" ht="12.75">
      <c r="A296" s="38"/>
      <c r="B296" s="38"/>
      <c r="C296" s="38"/>
      <c r="D296" s="38"/>
      <c r="E296" s="38"/>
      <c r="F296" s="38"/>
      <c r="G296" s="38"/>
      <c r="H296" s="38"/>
      <c r="I296" s="103"/>
      <c r="J296" s="40"/>
    </row>
    <row r="297" spans="1:10" ht="12.75">
      <c r="A297" s="38"/>
      <c r="B297" s="38"/>
      <c r="C297" s="38"/>
      <c r="D297" s="38"/>
      <c r="E297" s="38"/>
      <c r="F297" s="38"/>
      <c r="G297" s="38"/>
      <c r="H297" s="38"/>
      <c r="I297" s="103"/>
      <c r="J297" s="40"/>
    </row>
    <row r="298" spans="1:10" ht="12.75">
      <c r="A298" s="38"/>
      <c r="B298" s="38"/>
      <c r="C298" s="38"/>
      <c r="D298" s="38"/>
      <c r="E298" s="38"/>
      <c r="F298" s="38"/>
      <c r="G298" s="38"/>
      <c r="H298" s="38"/>
      <c r="I298" s="103"/>
      <c r="J298" s="40"/>
    </row>
    <row r="299" spans="1:10" ht="12.75">
      <c r="A299" s="38"/>
      <c r="B299" s="38"/>
      <c r="C299" s="38"/>
      <c r="D299" s="38"/>
      <c r="E299" s="38"/>
      <c r="F299" s="38"/>
      <c r="G299" s="38"/>
      <c r="H299" s="38"/>
      <c r="I299" s="103"/>
      <c r="J299" s="40"/>
    </row>
    <row r="300" spans="1:10" ht="12.75">
      <c r="A300" s="38"/>
      <c r="B300" s="38"/>
      <c r="C300" s="38"/>
      <c r="D300" s="38"/>
      <c r="E300" s="38"/>
      <c r="F300" s="38"/>
      <c r="G300" s="38"/>
      <c r="H300" s="38"/>
      <c r="I300" s="103"/>
      <c r="J300" s="40"/>
    </row>
    <row r="301" spans="1:10" ht="12.75">
      <c r="A301" s="38"/>
      <c r="B301" s="38"/>
      <c r="C301" s="38"/>
      <c r="D301" s="38"/>
      <c r="E301" s="38"/>
      <c r="F301" s="38"/>
      <c r="G301" s="38"/>
      <c r="H301" s="38"/>
      <c r="I301" s="103"/>
      <c r="J301" s="40"/>
    </row>
    <row r="302" spans="1:10" ht="12.75">
      <c r="A302" s="38"/>
      <c r="B302" s="38"/>
      <c r="C302" s="38"/>
      <c r="D302" s="38"/>
      <c r="E302" s="38"/>
      <c r="F302" s="38"/>
      <c r="G302" s="38"/>
      <c r="H302" s="38"/>
      <c r="I302" s="103"/>
      <c r="J302" s="40"/>
    </row>
    <row r="303" spans="1:10" ht="12.75">
      <c r="A303" s="38"/>
      <c r="B303" s="38"/>
      <c r="C303" s="38"/>
      <c r="D303" s="38"/>
      <c r="E303" s="38"/>
      <c r="F303" s="38"/>
      <c r="G303" s="38"/>
      <c r="H303" s="38"/>
      <c r="I303" s="103"/>
      <c r="J303" s="40"/>
    </row>
    <row r="304" spans="1:10" ht="12.75">
      <c r="A304" s="38"/>
      <c r="B304" s="38"/>
      <c r="C304" s="38"/>
      <c r="D304" s="38"/>
      <c r="E304" s="38"/>
      <c r="F304" s="38"/>
      <c r="G304" s="38"/>
      <c r="H304" s="38"/>
      <c r="I304" s="103"/>
      <c r="J304" s="40"/>
    </row>
    <row r="305" spans="1:10" ht="12.75">
      <c r="A305" s="38"/>
      <c r="B305" s="38"/>
      <c r="C305" s="38"/>
      <c r="D305" s="38"/>
      <c r="E305" s="38"/>
      <c r="F305" s="38"/>
      <c r="G305" s="38"/>
      <c r="H305" s="38"/>
      <c r="I305" s="103"/>
      <c r="J305" s="40"/>
    </row>
    <row r="306" spans="1:10" ht="12.75">
      <c r="A306" s="38"/>
      <c r="B306" s="38"/>
      <c r="C306" s="38"/>
      <c r="D306" s="38"/>
      <c r="E306" s="38"/>
      <c r="F306" s="38"/>
      <c r="G306" s="38"/>
      <c r="H306" s="38"/>
      <c r="I306" s="103"/>
      <c r="J306" s="40"/>
    </row>
    <row r="307" spans="1:10" ht="12.75">
      <c r="A307" s="38"/>
      <c r="B307" s="38"/>
      <c r="C307" s="38"/>
      <c r="D307" s="38"/>
      <c r="E307" s="38"/>
      <c r="F307" s="38"/>
      <c r="G307" s="38"/>
      <c r="H307" s="38"/>
      <c r="I307" s="103"/>
      <c r="J307" s="40"/>
    </row>
    <row r="308" spans="1:10" ht="12.75">
      <c r="A308" s="38"/>
      <c r="B308" s="38"/>
      <c r="C308" s="38"/>
      <c r="D308" s="38"/>
      <c r="E308" s="38"/>
      <c r="F308" s="38"/>
      <c r="G308" s="38"/>
      <c r="H308" s="38"/>
      <c r="I308" s="103"/>
      <c r="J308" s="40"/>
    </row>
    <row r="309" spans="1:10" ht="12.75">
      <c r="A309" s="38"/>
      <c r="B309" s="38"/>
      <c r="C309" s="38"/>
      <c r="D309" s="38"/>
      <c r="E309" s="38"/>
      <c r="F309" s="38"/>
      <c r="G309" s="38"/>
      <c r="H309" s="38"/>
      <c r="I309" s="103"/>
      <c r="J309" s="40"/>
    </row>
    <row r="310" spans="1:10" ht="12.75">
      <c r="A310" s="38"/>
      <c r="B310" s="38"/>
      <c r="C310" s="38"/>
      <c r="D310" s="38"/>
      <c r="E310" s="38"/>
      <c r="F310" s="38"/>
      <c r="G310" s="38"/>
      <c r="H310" s="38"/>
      <c r="I310" s="103"/>
      <c r="J310" s="40"/>
    </row>
    <row r="311" spans="1:10" ht="12.75">
      <c r="A311" s="38"/>
      <c r="B311" s="38"/>
      <c r="C311" s="38"/>
      <c r="D311" s="38"/>
      <c r="E311" s="38"/>
      <c r="F311" s="38"/>
      <c r="G311" s="38"/>
      <c r="H311" s="38"/>
      <c r="I311" s="103"/>
      <c r="J311" s="40"/>
    </row>
    <row r="312" spans="1:10" ht="12.75">
      <c r="A312" s="38"/>
      <c r="B312" s="38"/>
      <c r="C312" s="38"/>
      <c r="D312" s="38"/>
      <c r="E312" s="38"/>
      <c r="F312" s="38"/>
      <c r="G312" s="38"/>
      <c r="H312" s="38"/>
      <c r="I312" s="103"/>
      <c r="J312" s="40"/>
    </row>
    <row r="313" spans="1:10" ht="12.75">
      <c r="A313" s="38"/>
      <c r="B313" s="38"/>
      <c r="C313" s="38"/>
      <c r="D313" s="38"/>
      <c r="E313" s="38"/>
      <c r="F313" s="38"/>
      <c r="G313" s="38"/>
      <c r="H313" s="38"/>
      <c r="I313" s="103"/>
      <c r="J313" s="40"/>
    </row>
    <row r="314" spans="1:10" ht="12.75">
      <c r="A314" s="38"/>
      <c r="B314" s="38"/>
      <c r="C314" s="38"/>
      <c r="D314" s="38"/>
      <c r="E314" s="38"/>
      <c r="F314" s="38"/>
      <c r="G314" s="38"/>
      <c r="H314" s="38"/>
      <c r="I314" s="103"/>
      <c r="J314" s="40"/>
    </row>
    <row r="315" spans="1:10" ht="12.75">
      <c r="A315" s="38"/>
      <c r="B315" s="38"/>
      <c r="C315" s="38"/>
      <c r="D315" s="38"/>
      <c r="E315" s="38"/>
      <c r="F315" s="38"/>
      <c r="G315" s="38"/>
      <c r="H315" s="38"/>
      <c r="I315" s="103"/>
      <c r="J315" s="40"/>
    </row>
    <row r="316" spans="1:10" ht="12.75">
      <c r="A316" s="38"/>
      <c r="B316" s="38"/>
      <c r="C316" s="38"/>
      <c r="D316" s="38"/>
      <c r="E316" s="38"/>
      <c r="F316" s="38"/>
      <c r="G316" s="38"/>
      <c r="H316" s="38"/>
      <c r="I316" s="103"/>
      <c r="J316" s="40"/>
    </row>
    <row r="317" spans="1:10" ht="12.75">
      <c r="A317" s="38"/>
      <c r="B317" s="38"/>
      <c r="C317" s="38"/>
      <c r="D317" s="38"/>
      <c r="E317" s="38"/>
      <c r="F317" s="38"/>
      <c r="G317" s="38"/>
      <c r="H317" s="38"/>
      <c r="I317" s="103"/>
      <c r="J317" s="40"/>
    </row>
    <row r="318" spans="1:10" ht="12.75">
      <c r="A318" s="38"/>
      <c r="B318" s="38"/>
      <c r="C318" s="38"/>
      <c r="D318" s="38"/>
      <c r="E318" s="38"/>
      <c r="F318" s="38"/>
      <c r="G318" s="38"/>
      <c r="H318" s="38"/>
      <c r="I318" s="103"/>
      <c r="J318" s="40"/>
    </row>
    <row r="319" spans="1:10" ht="12.75">
      <c r="A319" s="38"/>
      <c r="B319" s="38"/>
      <c r="C319" s="38"/>
      <c r="D319" s="38"/>
      <c r="E319" s="38"/>
      <c r="F319" s="38"/>
      <c r="G319" s="38"/>
      <c r="H319" s="38"/>
      <c r="I319" s="103"/>
      <c r="J319" s="40"/>
    </row>
    <row r="320" spans="1:10" ht="12.75">
      <c r="A320" s="38"/>
      <c r="B320" s="38"/>
      <c r="C320" s="38"/>
      <c r="D320" s="38"/>
      <c r="E320" s="38"/>
      <c r="F320" s="38"/>
      <c r="G320" s="38"/>
      <c r="H320" s="38"/>
      <c r="I320" s="103"/>
      <c r="J320" s="40"/>
    </row>
    <row r="321" spans="1:10" ht="12.75">
      <c r="A321" s="38"/>
      <c r="B321" s="38"/>
      <c r="C321" s="38"/>
      <c r="D321" s="38"/>
      <c r="E321" s="38"/>
      <c r="F321" s="38"/>
      <c r="G321" s="38"/>
      <c r="H321" s="38"/>
      <c r="I321" s="103"/>
      <c r="J321" s="40"/>
    </row>
    <row r="322" spans="1:10" ht="12.75">
      <c r="A322" s="38"/>
      <c r="B322" s="38"/>
      <c r="C322" s="38"/>
      <c r="D322" s="38"/>
      <c r="E322" s="38"/>
      <c r="F322" s="38"/>
      <c r="G322" s="38"/>
      <c r="H322" s="38"/>
      <c r="I322" s="103"/>
      <c r="J322" s="40"/>
    </row>
    <row r="323" spans="1:10" ht="12.75">
      <c r="A323" s="38"/>
      <c r="B323" s="38"/>
      <c r="C323" s="38"/>
      <c r="D323" s="38"/>
      <c r="E323" s="38"/>
      <c r="F323" s="38"/>
      <c r="G323" s="38"/>
      <c r="H323" s="38"/>
      <c r="I323" s="103"/>
      <c r="J323" s="40"/>
    </row>
    <row r="324" spans="1:10" ht="12.75">
      <c r="A324" s="38"/>
      <c r="B324" s="38"/>
      <c r="C324" s="38"/>
      <c r="D324" s="38"/>
      <c r="E324" s="38"/>
      <c r="F324" s="38"/>
      <c r="G324" s="38"/>
      <c r="H324" s="38"/>
      <c r="I324" s="103"/>
      <c r="J324" s="40"/>
    </row>
    <row r="325" spans="1:10" ht="12.75">
      <c r="A325" s="38"/>
      <c r="B325" s="38"/>
      <c r="C325" s="38"/>
      <c r="D325" s="38"/>
      <c r="E325" s="38"/>
      <c r="F325" s="38"/>
      <c r="G325" s="38"/>
      <c r="H325" s="38"/>
      <c r="I325" s="103"/>
      <c r="J325" s="40"/>
    </row>
    <row r="326" spans="1:10" ht="12.75">
      <c r="A326" s="38"/>
      <c r="B326" s="38"/>
      <c r="C326" s="38"/>
      <c r="D326" s="38"/>
      <c r="E326" s="38"/>
      <c r="F326" s="38"/>
      <c r="G326" s="38"/>
      <c r="H326" s="38"/>
      <c r="I326" s="103"/>
      <c r="J326" s="40"/>
    </row>
    <row r="327" spans="1:10" ht="12.75">
      <c r="A327" s="38"/>
      <c r="B327" s="38"/>
      <c r="C327" s="38"/>
      <c r="D327" s="38"/>
      <c r="E327" s="38"/>
      <c r="F327" s="38"/>
      <c r="G327" s="38"/>
      <c r="H327" s="38"/>
      <c r="I327" s="103"/>
      <c r="J327" s="40"/>
    </row>
    <row r="328" spans="1:10" ht="12.75">
      <c r="A328" s="38"/>
      <c r="B328" s="38"/>
      <c r="C328" s="38"/>
      <c r="D328" s="38"/>
      <c r="E328" s="38"/>
      <c r="F328" s="38"/>
      <c r="G328" s="38"/>
      <c r="H328" s="38"/>
      <c r="I328" s="103"/>
      <c r="J328" s="40"/>
    </row>
    <row r="329" spans="1:10" ht="12.75">
      <c r="A329" s="38"/>
      <c r="B329" s="38"/>
      <c r="C329" s="38"/>
      <c r="D329" s="38"/>
      <c r="E329" s="38"/>
      <c r="F329" s="38"/>
      <c r="G329" s="38"/>
      <c r="H329" s="38"/>
      <c r="I329" s="103"/>
      <c r="J329" s="40"/>
    </row>
    <row r="330" spans="1:10" ht="12.75">
      <c r="A330" s="38"/>
      <c r="B330" s="38"/>
      <c r="C330" s="38"/>
      <c r="D330" s="38"/>
      <c r="E330" s="38"/>
      <c r="F330" s="38"/>
      <c r="G330" s="38"/>
      <c r="H330" s="38"/>
      <c r="I330" s="103"/>
      <c r="J330" s="40"/>
    </row>
    <row r="331" spans="1:10" ht="12.75">
      <c r="A331" s="38"/>
      <c r="B331" s="38"/>
      <c r="C331" s="38"/>
      <c r="D331" s="38"/>
      <c r="E331" s="38"/>
      <c r="F331" s="38"/>
      <c r="G331" s="38"/>
      <c r="H331" s="38"/>
      <c r="I331" s="103"/>
      <c r="J331" s="40"/>
    </row>
    <row r="332" spans="1:10" ht="12.75">
      <c r="A332" s="38"/>
      <c r="B332" s="38"/>
      <c r="C332" s="38"/>
      <c r="D332" s="38"/>
      <c r="E332" s="38"/>
      <c r="F332" s="38"/>
      <c r="G332" s="38"/>
      <c r="H332" s="38"/>
      <c r="I332" s="103"/>
      <c r="J332" s="40"/>
    </row>
    <row r="333" spans="1:10" ht="12.75">
      <c r="A333" s="38"/>
      <c r="B333" s="38"/>
      <c r="C333" s="38"/>
      <c r="D333" s="38"/>
      <c r="E333" s="38"/>
      <c r="F333" s="38"/>
      <c r="G333" s="38"/>
      <c r="H333" s="38"/>
      <c r="I333" s="103"/>
      <c r="J333" s="40"/>
    </row>
    <row r="334" spans="1:10" ht="12.75">
      <c r="A334" s="38"/>
      <c r="B334" s="38"/>
      <c r="C334" s="38"/>
      <c r="D334" s="38"/>
      <c r="E334" s="38"/>
      <c r="F334" s="38"/>
      <c r="G334" s="38"/>
      <c r="H334" s="38"/>
      <c r="I334" s="103"/>
      <c r="J334" s="40"/>
    </row>
    <row r="335" spans="1:10" ht="12.75">
      <c r="A335" s="38"/>
      <c r="B335" s="38"/>
      <c r="C335" s="38"/>
      <c r="D335" s="38"/>
      <c r="E335" s="38"/>
      <c r="F335" s="38"/>
      <c r="G335" s="38"/>
      <c r="H335" s="38"/>
      <c r="I335" s="103"/>
      <c r="J335" s="40"/>
    </row>
    <row r="336" spans="1:10" ht="12.75">
      <c r="A336" s="38"/>
      <c r="B336" s="38"/>
      <c r="C336" s="38"/>
      <c r="D336" s="38"/>
      <c r="E336" s="38"/>
      <c r="F336" s="38"/>
      <c r="G336" s="38"/>
      <c r="H336" s="38"/>
      <c r="I336" s="103"/>
      <c r="J336" s="40"/>
    </row>
    <row r="337" spans="1:10" ht="12.75">
      <c r="A337" s="38"/>
      <c r="B337" s="38"/>
      <c r="C337" s="38"/>
      <c r="D337" s="38"/>
      <c r="E337" s="38"/>
      <c r="F337" s="38"/>
      <c r="G337" s="38"/>
      <c r="H337" s="38"/>
      <c r="I337" s="103"/>
      <c r="J337" s="40"/>
    </row>
    <row r="338" spans="1:10" ht="12.75">
      <c r="A338" s="38"/>
      <c r="B338" s="38"/>
      <c r="C338" s="38"/>
      <c r="D338" s="38"/>
      <c r="E338" s="38"/>
      <c r="F338" s="38"/>
      <c r="G338" s="38"/>
      <c r="H338" s="38"/>
      <c r="I338" s="103"/>
      <c r="J338" s="40"/>
    </row>
    <row r="339" spans="1:10" ht="12.75">
      <c r="A339" s="38"/>
      <c r="B339" s="38"/>
      <c r="C339" s="38"/>
      <c r="D339" s="38"/>
      <c r="E339" s="38"/>
      <c r="F339" s="38"/>
      <c r="G339" s="38"/>
      <c r="H339" s="38"/>
      <c r="I339" s="103"/>
      <c r="J339" s="40"/>
    </row>
    <row r="340" spans="1:10" ht="12.75">
      <c r="A340" s="38"/>
      <c r="B340" s="38"/>
      <c r="C340" s="38"/>
      <c r="D340" s="38"/>
      <c r="E340" s="38"/>
      <c r="F340" s="38"/>
      <c r="G340" s="38"/>
      <c r="H340" s="38"/>
      <c r="I340" s="103"/>
      <c r="J340" s="40"/>
    </row>
    <row r="341" spans="1:10" ht="12.75">
      <c r="A341" s="38"/>
      <c r="B341" s="38"/>
      <c r="C341" s="38"/>
      <c r="D341" s="38"/>
      <c r="E341" s="38"/>
      <c r="F341" s="38"/>
      <c r="G341" s="38"/>
      <c r="H341" s="38"/>
      <c r="I341" s="103"/>
      <c r="J341" s="40"/>
    </row>
    <row r="342" spans="1:10" ht="12.75">
      <c r="A342" s="38"/>
      <c r="B342" s="38"/>
      <c r="C342" s="38"/>
      <c r="D342" s="38"/>
      <c r="E342" s="38"/>
      <c r="F342" s="38"/>
      <c r="G342" s="38"/>
      <c r="H342" s="38"/>
      <c r="I342" s="103"/>
      <c r="J342" s="40"/>
    </row>
    <row r="343" spans="1:10" ht="12.75">
      <c r="A343" s="38"/>
      <c r="B343" s="38"/>
      <c r="C343" s="38"/>
      <c r="D343" s="38"/>
      <c r="E343" s="38"/>
      <c r="F343" s="38"/>
      <c r="G343" s="38"/>
      <c r="H343" s="38"/>
      <c r="I343" s="103"/>
      <c r="J343" s="40"/>
    </row>
    <row r="344" spans="1:10" ht="12.75">
      <c r="A344" s="38"/>
      <c r="B344" s="38"/>
      <c r="C344" s="38"/>
      <c r="D344" s="38"/>
      <c r="E344" s="38"/>
      <c r="F344" s="38"/>
      <c r="G344" s="38"/>
      <c r="H344" s="38"/>
      <c r="I344" s="103"/>
      <c r="J344" s="40"/>
    </row>
    <row r="345" spans="1:10" ht="12.75">
      <c r="A345" s="38"/>
      <c r="B345" s="38"/>
      <c r="C345" s="38"/>
      <c r="D345" s="38"/>
      <c r="E345" s="38"/>
      <c r="F345" s="38"/>
      <c r="G345" s="38"/>
      <c r="H345" s="38"/>
      <c r="I345" s="103"/>
      <c r="J345" s="40"/>
    </row>
    <row r="346" spans="1:10" ht="12.75">
      <c r="A346" s="38"/>
      <c r="B346" s="38"/>
      <c r="C346" s="38"/>
      <c r="D346" s="38"/>
      <c r="E346" s="38"/>
      <c r="F346" s="38"/>
      <c r="G346" s="38"/>
      <c r="H346" s="38"/>
      <c r="I346" s="103"/>
      <c r="J346" s="40"/>
    </row>
    <row r="347" spans="1:10" ht="12.75">
      <c r="A347" s="38"/>
      <c r="B347" s="38"/>
      <c r="C347" s="38"/>
      <c r="D347" s="38"/>
      <c r="E347" s="38"/>
      <c r="F347" s="38"/>
      <c r="G347" s="38"/>
      <c r="H347" s="38"/>
      <c r="I347" s="103"/>
      <c r="J347" s="40"/>
    </row>
    <row r="348" spans="1:10" ht="12.75">
      <c r="A348" s="38"/>
      <c r="B348" s="38"/>
      <c r="C348" s="38"/>
      <c r="D348" s="38"/>
      <c r="E348" s="38"/>
      <c r="F348" s="38"/>
      <c r="G348" s="38"/>
      <c r="H348" s="38"/>
      <c r="I348" s="103"/>
      <c r="J348" s="40"/>
    </row>
    <row r="349" spans="1:10" ht="12.75">
      <c r="A349" s="38"/>
      <c r="B349" s="38"/>
      <c r="C349" s="38"/>
      <c r="D349" s="38"/>
      <c r="E349" s="38"/>
      <c r="F349" s="38"/>
      <c r="G349" s="38"/>
      <c r="H349" s="38"/>
      <c r="I349" s="103"/>
      <c r="J349" s="40"/>
    </row>
    <row r="350" spans="1:10" ht="12.75">
      <c r="A350" s="38"/>
      <c r="B350" s="38"/>
      <c r="C350" s="38"/>
      <c r="D350" s="38"/>
      <c r="E350" s="38"/>
      <c r="F350" s="38"/>
      <c r="G350" s="38"/>
      <c r="H350" s="38"/>
      <c r="I350" s="103"/>
      <c r="J350" s="40"/>
    </row>
    <row r="351" spans="1:10" ht="12.75">
      <c r="A351" s="38"/>
      <c r="B351" s="38"/>
      <c r="C351" s="38"/>
      <c r="D351" s="38"/>
      <c r="E351" s="38"/>
      <c r="F351" s="38"/>
      <c r="G351" s="38"/>
      <c r="H351" s="38"/>
      <c r="I351" s="103"/>
      <c r="J351" s="40"/>
    </row>
    <row r="352" spans="1:10" ht="12.75">
      <c r="A352" s="38"/>
      <c r="B352" s="38"/>
      <c r="C352" s="38"/>
      <c r="D352" s="38"/>
      <c r="E352" s="38"/>
      <c r="F352" s="38"/>
      <c r="G352" s="38"/>
      <c r="H352" s="38"/>
      <c r="I352" s="103"/>
      <c r="J352" s="40"/>
    </row>
    <row r="353" spans="1:10" ht="12.75">
      <c r="A353" s="38"/>
      <c r="B353" s="38"/>
      <c r="C353" s="38"/>
      <c r="D353" s="38"/>
      <c r="E353" s="38"/>
      <c r="F353" s="38"/>
      <c r="G353" s="38"/>
      <c r="H353" s="38"/>
      <c r="I353" s="103"/>
      <c r="J353" s="40"/>
    </row>
    <row r="354" spans="1:10" ht="12.75">
      <c r="A354" s="38"/>
      <c r="B354" s="38"/>
      <c r="C354" s="38"/>
      <c r="D354" s="38"/>
      <c r="E354" s="38"/>
      <c r="F354" s="38"/>
      <c r="G354" s="38"/>
      <c r="H354" s="38"/>
      <c r="I354" s="103"/>
      <c r="J354" s="40"/>
    </row>
    <row r="355" spans="1:10" ht="12.75">
      <c r="A355" s="38"/>
      <c r="B355" s="38"/>
      <c r="C355" s="38"/>
      <c r="D355" s="38"/>
      <c r="E355" s="38"/>
      <c r="F355" s="38"/>
      <c r="G355" s="38"/>
      <c r="H355" s="38"/>
      <c r="I355" s="103"/>
      <c r="J355" s="40"/>
    </row>
    <row r="356" spans="1:10" ht="12.75">
      <c r="A356" s="38"/>
      <c r="B356" s="38"/>
      <c r="C356" s="38"/>
      <c r="D356" s="38"/>
      <c r="E356" s="38"/>
      <c r="F356" s="38"/>
      <c r="G356" s="38"/>
      <c r="H356" s="38"/>
      <c r="I356" s="103"/>
      <c r="J356" s="40"/>
    </row>
    <row r="357" spans="1:10" ht="12.75">
      <c r="A357" s="38"/>
      <c r="B357" s="38"/>
      <c r="C357" s="38"/>
      <c r="D357" s="38"/>
      <c r="E357" s="38"/>
      <c r="F357" s="38"/>
      <c r="G357" s="38"/>
      <c r="H357" s="38"/>
      <c r="I357" s="103"/>
      <c r="J357" s="40"/>
    </row>
    <row r="358" spans="1:10" ht="12.75">
      <c r="A358" s="38"/>
      <c r="B358" s="38"/>
      <c r="C358" s="38"/>
      <c r="D358" s="38"/>
      <c r="E358" s="38"/>
      <c r="F358" s="38"/>
      <c r="G358" s="38"/>
      <c r="H358" s="38"/>
      <c r="I358" s="103"/>
      <c r="J358" s="40"/>
    </row>
    <row r="359" spans="1:10" ht="12.75">
      <c r="A359" s="38"/>
      <c r="B359" s="38"/>
      <c r="C359" s="38"/>
      <c r="D359" s="38"/>
      <c r="E359" s="38"/>
      <c r="F359" s="38"/>
      <c r="G359" s="38"/>
      <c r="H359" s="38"/>
      <c r="I359" s="103"/>
      <c r="J359" s="40"/>
    </row>
    <row r="360" spans="1:10" ht="12.75">
      <c r="A360" s="38"/>
      <c r="B360" s="38"/>
      <c r="C360" s="38"/>
      <c r="D360" s="38"/>
      <c r="E360" s="38"/>
      <c r="F360" s="38"/>
      <c r="G360" s="38"/>
      <c r="H360" s="38"/>
      <c r="I360" s="103"/>
      <c r="J360" s="40"/>
    </row>
    <row r="361" spans="1:10" ht="12.75">
      <c r="A361" s="38"/>
      <c r="B361" s="38"/>
      <c r="C361" s="38"/>
      <c r="D361" s="38"/>
      <c r="E361" s="38"/>
      <c r="F361" s="38"/>
      <c r="G361" s="38"/>
      <c r="H361" s="38"/>
      <c r="I361" s="103"/>
      <c r="J361" s="40"/>
    </row>
    <row r="362" spans="1:10" ht="12.75">
      <c r="A362" s="38"/>
      <c r="B362" s="38"/>
      <c r="C362" s="38"/>
      <c r="D362" s="38"/>
      <c r="E362" s="38"/>
      <c r="F362" s="38"/>
      <c r="G362" s="38"/>
      <c r="H362" s="38"/>
      <c r="I362" s="103"/>
      <c r="J362" s="40"/>
    </row>
    <row r="363" spans="1:10" ht="12.75">
      <c r="A363" s="38"/>
      <c r="B363" s="38"/>
      <c r="C363" s="38"/>
      <c r="D363" s="38"/>
      <c r="E363" s="38"/>
      <c r="F363" s="38"/>
      <c r="G363" s="38"/>
      <c r="H363" s="38"/>
      <c r="I363" s="103"/>
      <c r="J363" s="40"/>
    </row>
    <row r="364" spans="1:10" ht="12.75">
      <c r="A364" s="38"/>
      <c r="B364" s="38"/>
      <c r="C364" s="38"/>
      <c r="D364" s="38"/>
      <c r="E364" s="38"/>
      <c r="F364" s="38"/>
      <c r="G364" s="38"/>
      <c r="H364" s="38"/>
      <c r="I364" s="103"/>
      <c r="J364" s="40"/>
    </row>
    <row r="365" spans="1:10" ht="12.75">
      <c r="A365" s="38"/>
      <c r="B365" s="38"/>
      <c r="C365" s="38"/>
      <c r="D365" s="38"/>
      <c r="E365" s="38"/>
      <c r="F365" s="38"/>
      <c r="G365" s="38"/>
      <c r="H365" s="38"/>
      <c r="I365" s="103"/>
      <c r="J365" s="40"/>
    </row>
    <row r="366" spans="1:10" ht="12.75">
      <c r="A366" s="38"/>
      <c r="B366" s="38"/>
      <c r="C366" s="38"/>
      <c r="D366" s="38"/>
      <c r="E366" s="38"/>
      <c r="F366" s="38"/>
      <c r="G366" s="38"/>
      <c r="H366" s="38"/>
      <c r="I366" s="103"/>
      <c r="J366" s="40"/>
    </row>
    <row r="367" spans="1:10" ht="12.75">
      <c r="A367" s="38"/>
      <c r="B367" s="38"/>
      <c r="C367" s="38"/>
      <c r="D367" s="38"/>
      <c r="E367" s="38"/>
      <c r="F367" s="38"/>
      <c r="G367" s="38"/>
      <c r="H367" s="38"/>
      <c r="I367" s="103"/>
      <c r="J367" s="40"/>
    </row>
    <row r="368" spans="1:10" ht="12.75">
      <c r="A368" s="38"/>
      <c r="B368" s="38"/>
      <c r="C368" s="38"/>
      <c r="D368" s="38"/>
      <c r="E368" s="38"/>
      <c r="F368" s="38"/>
      <c r="G368" s="38"/>
      <c r="H368" s="38"/>
      <c r="I368" s="103"/>
      <c r="J368" s="40"/>
    </row>
    <row r="369" spans="1:10" ht="12.75">
      <c r="A369" s="38"/>
      <c r="B369" s="38"/>
      <c r="C369" s="38"/>
      <c r="D369" s="38"/>
      <c r="E369" s="38"/>
      <c r="F369" s="38"/>
      <c r="G369" s="38"/>
      <c r="H369" s="38"/>
      <c r="I369" s="103"/>
      <c r="J369" s="40"/>
    </row>
    <row r="370" spans="1:10" ht="12.75">
      <c r="A370" s="38"/>
      <c r="B370" s="38"/>
      <c r="C370" s="38"/>
      <c r="D370" s="38"/>
      <c r="E370" s="38"/>
      <c r="F370" s="38"/>
      <c r="G370" s="38"/>
      <c r="H370" s="38"/>
      <c r="I370" s="103"/>
      <c r="J370" s="40"/>
    </row>
    <row r="371" spans="1:10" ht="12.75">
      <c r="A371" s="38"/>
      <c r="B371" s="38"/>
      <c r="C371" s="38"/>
      <c r="D371" s="38"/>
      <c r="E371" s="38"/>
      <c r="F371" s="38"/>
      <c r="G371" s="38"/>
      <c r="H371" s="38"/>
      <c r="I371" s="103"/>
      <c r="J371" s="40"/>
    </row>
    <row r="372" spans="1:10" ht="12.75">
      <c r="A372" s="38"/>
      <c r="B372" s="38"/>
      <c r="C372" s="38"/>
      <c r="D372" s="38"/>
      <c r="E372" s="38"/>
      <c r="F372" s="38"/>
      <c r="G372" s="38"/>
      <c r="H372" s="38"/>
      <c r="I372" s="103"/>
      <c r="J372" s="40"/>
    </row>
    <row r="373" spans="1:10" ht="12.75">
      <c r="A373" s="38"/>
      <c r="B373" s="38"/>
      <c r="C373" s="38"/>
      <c r="D373" s="38"/>
      <c r="E373" s="38"/>
      <c r="F373" s="38"/>
      <c r="G373" s="38"/>
      <c r="H373" s="38"/>
      <c r="I373" s="103"/>
      <c r="J373" s="40"/>
    </row>
    <row r="374" spans="1:10" ht="12.75">
      <c r="A374" s="38"/>
      <c r="B374" s="38"/>
      <c r="C374" s="38"/>
      <c r="D374" s="38"/>
      <c r="E374" s="38"/>
      <c r="F374" s="38"/>
      <c r="G374" s="38"/>
      <c r="H374" s="38"/>
      <c r="I374" s="103"/>
      <c r="J374" s="40"/>
    </row>
    <row r="375" spans="1:10" ht="12.75">
      <c r="A375" s="38"/>
      <c r="B375" s="38"/>
      <c r="C375" s="38"/>
      <c r="D375" s="38"/>
      <c r="E375" s="38"/>
      <c r="F375" s="38"/>
      <c r="G375" s="38"/>
      <c r="H375" s="38"/>
      <c r="I375" s="103"/>
      <c r="J375" s="40"/>
    </row>
    <row r="376" spans="1:10" ht="12.75">
      <c r="A376" s="38"/>
      <c r="B376" s="38"/>
      <c r="C376" s="38"/>
      <c r="D376" s="38"/>
      <c r="E376" s="38"/>
      <c r="F376" s="38"/>
      <c r="G376" s="38"/>
      <c r="H376" s="38"/>
      <c r="I376" s="103"/>
      <c r="J376" s="40"/>
    </row>
    <row r="377" spans="1:10" ht="12.75">
      <c r="A377" s="38"/>
      <c r="B377" s="38"/>
      <c r="C377" s="38"/>
      <c r="D377" s="38"/>
      <c r="E377" s="38"/>
      <c r="F377" s="38"/>
      <c r="G377" s="38"/>
      <c r="H377" s="38"/>
      <c r="I377" s="103"/>
      <c r="J377" s="40"/>
    </row>
    <row r="378" spans="1:10" ht="12.75">
      <c r="A378" s="38"/>
      <c r="B378" s="38"/>
      <c r="C378" s="38"/>
      <c r="D378" s="38"/>
      <c r="E378" s="38"/>
      <c r="F378" s="38"/>
      <c r="G378" s="38"/>
      <c r="H378" s="38"/>
      <c r="I378" s="103"/>
      <c r="J378" s="40"/>
    </row>
    <row r="379" spans="1:10" ht="12.75">
      <c r="A379" s="38"/>
      <c r="B379" s="38"/>
      <c r="C379" s="38"/>
      <c r="D379" s="38"/>
      <c r="E379" s="38"/>
      <c r="F379" s="38"/>
      <c r="G379" s="38"/>
      <c r="H379" s="38"/>
      <c r="I379" s="103"/>
      <c r="J379" s="40"/>
    </row>
    <row r="380" spans="1:10" ht="12.75">
      <c r="A380" s="38"/>
      <c r="B380" s="38"/>
      <c r="C380" s="38"/>
      <c r="D380" s="38"/>
      <c r="E380" s="38"/>
      <c r="F380" s="38"/>
      <c r="G380" s="38"/>
      <c r="H380" s="38"/>
      <c r="I380" s="103"/>
      <c r="J380" s="40"/>
    </row>
    <row r="381" spans="1:10" ht="12.75">
      <c r="A381" s="38"/>
      <c r="B381" s="38"/>
      <c r="C381" s="38"/>
      <c r="D381" s="38"/>
      <c r="E381" s="38"/>
      <c r="F381" s="38"/>
      <c r="G381" s="38"/>
      <c r="H381" s="38"/>
      <c r="I381" s="103"/>
      <c r="J381" s="40"/>
    </row>
    <row r="382" spans="1:10" ht="12.75">
      <c r="A382" s="38"/>
      <c r="B382" s="38"/>
      <c r="C382" s="38"/>
      <c r="D382" s="38"/>
      <c r="E382" s="38"/>
      <c r="F382" s="38"/>
      <c r="G382" s="38"/>
      <c r="H382" s="38"/>
      <c r="I382" s="103"/>
      <c r="J382" s="40"/>
    </row>
    <row r="383" spans="1:10" ht="12.75">
      <c r="A383" s="38"/>
      <c r="B383" s="38"/>
      <c r="C383" s="38"/>
      <c r="D383" s="38"/>
      <c r="E383" s="38"/>
      <c r="F383" s="38"/>
      <c r="G383" s="38"/>
      <c r="H383" s="38"/>
      <c r="I383" s="103"/>
      <c r="J383" s="40"/>
    </row>
    <row r="384" spans="1:10" ht="12.75">
      <c r="A384" s="38"/>
      <c r="B384" s="38"/>
      <c r="C384" s="38"/>
      <c r="D384" s="38"/>
      <c r="E384" s="38"/>
      <c r="F384" s="38"/>
      <c r="G384" s="38"/>
      <c r="H384" s="38"/>
      <c r="I384" s="103"/>
      <c r="J384" s="40"/>
    </row>
    <row r="385" spans="1:10" ht="12.75">
      <c r="A385" s="38"/>
      <c r="B385" s="38"/>
      <c r="C385" s="38"/>
      <c r="D385" s="38"/>
      <c r="E385" s="38"/>
      <c r="F385" s="38"/>
      <c r="G385" s="38"/>
      <c r="H385" s="38"/>
      <c r="I385" s="103"/>
      <c r="J385" s="40"/>
    </row>
    <row r="386" spans="1:10" ht="12.75">
      <c r="A386" s="38"/>
      <c r="B386" s="38"/>
      <c r="C386" s="38"/>
      <c r="D386" s="38"/>
      <c r="E386" s="38"/>
      <c r="F386" s="38"/>
      <c r="G386" s="38"/>
      <c r="H386" s="38"/>
      <c r="I386" s="103"/>
      <c r="J386" s="40"/>
    </row>
    <row r="387" spans="1:10" ht="12.75">
      <c r="A387" s="38"/>
      <c r="B387" s="38"/>
      <c r="C387" s="38"/>
      <c r="D387" s="38"/>
      <c r="E387" s="38"/>
      <c r="F387" s="38"/>
      <c r="G387" s="38"/>
      <c r="H387" s="38"/>
      <c r="I387" s="103"/>
      <c r="J387" s="40"/>
    </row>
    <row r="388" spans="1:10" ht="12.75">
      <c r="A388" s="38"/>
      <c r="B388" s="38"/>
      <c r="C388" s="38"/>
      <c r="D388" s="38"/>
      <c r="E388" s="38"/>
      <c r="F388" s="38"/>
      <c r="G388" s="38"/>
      <c r="H388" s="38"/>
      <c r="I388" s="103"/>
      <c r="J388" s="40"/>
    </row>
    <row r="389" spans="1:10" ht="12.75">
      <c r="A389" s="38"/>
      <c r="B389" s="38"/>
      <c r="C389" s="38"/>
      <c r="D389" s="38"/>
      <c r="E389" s="38"/>
      <c r="F389" s="38"/>
      <c r="G389" s="38"/>
      <c r="H389" s="38"/>
      <c r="I389" s="103"/>
      <c r="J389" s="40"/>
    </row>
    <row r="390" spans="1:10" ht="12.75">
      <c r="A390" s="38"/>
      <c r="B390" s="38"/>
      <c r="C390" s="38"/>
      <c r="D390" s="38"/>
      <c r="E390" s="38"/>
      <c r="F390" s="38"/>
      <c r="G390" s="38"/>
      <c r="H390" s="38"/>
      <c r="I390" s="103"/>
      <c r="J390" s="40"/>
    </row>
    <row r="391" spans="1:10" ht="12.75">
      <c r="A391" s="38"/>
      <c r="B391" s="38"/>
      <c r="C391" s="38"/>
      <c r="D391" s="38"/>
      <c r="E391" s="38"/>
      <c r="F391" s="38"/>
      <c r="G391" s="38"/>
      <c r="H391" s="38"/>
      <c r="I391" s="103"/>
      <c r="J391" s="40"/>
    </row>
    <row r="392" spans="1:10" ht="12.75">
      <c r="A392" s="38"/>
      <c r="B392" s="38"/>
      <c r="C392" s="38"/>
      <c r="D392" s="38"/>
      <c r="E392" s="38"/>
      <c r="F392" s="38"/>
      <c r="G392" s="38"/>
      <c r="H392" s="38"/>
      <c r="I392" s="103"/>
      <c r="J392" s="40"/>
    </row>
    <row r="393" spans="1:10" ht="12.75">
      <c r="A393" s="38"/>
      <c r="B393" s="38"/>
      <c r="C393" s="38"/>
      <c r="D393" s="38"/>
      <c r="E393" s="38"/>
      <c r="F393" s="38"/>
      <c r="G393" s="38"/>
      <c r="H393" s="38"/>
      <c r="I393" s="103"/>
      <c r="J393" s="40"/>
    </row>
    <row r="394" spans="1:10" ht="12.75">
      <c r="A394" s="38"/>
      <c r="B394" s="38"/>
      <c r="C394" s="38"/>
      <c r="D394" s="38"/>
      <c r="E394" s="38"/>
      <c r="F394" s="38"/>
      <c r="G394" s="38"/>
      <c r="H394" s="38"/>
      <c r="I394" s="103"/>
      <c r="J394" s="40"/>
    </row>
    <row r="395" spans="1:10" ht="12.75">
      <c r="A395" s="38"/>
      <c r="B395" s="38"/>
      <c r="C395" s="38"/>
      <c r="D395" s="38"/>
      <c r="E395" s="38"/>
      <c r="F395" s="38"/>
      <c r="G395" s="38"/>
      <c r="H395" s="38"/>
      <c r="I395" s="103"/>
      <c r="J395" s="40"/>
    </row>
    <row r="396" spans="1:10" ht="12.75">
      <c r="A396" s="38"/>
      <c r="B396" s="38"/>
      <c r="C396" s="38"/>
      <c r="D396" s="38"/>
      <c r="E396" s="38"/>
      <c r="F396" s="38"/>
      <c r="G396" s="38"/>
      <c r="H396" s="38"/>
      <c r="I396" s="103"/>
      <c r="J396" s="40"/>
    </row>
    <row r="397" spans="1:10" ht="12.75">
      <c r="A397" s="38"/>
      <c r="B397" s="38"/>
      <c r="C397" s="38"/>
      <c r="D397" s="38"/>
      <c r="E397" s="38"/>
      <c r="F397" s="38"/>
      <c r="G397" s="38"/>
      <c r="H397" s="38"/>
      <c r="I397" s="103"/>
      <c r="J397" s="40"/>
    </row>
    <row r="398" spans="1:10" ht="12.75">
      <c r="A398" s="38"/>
      <c r="B398" s="38"/>
      <c r="C398" s="38"/>
      <c r="D398" s="38"/>
      <c r="E398" s="38"/>
      <c r="F398" s="38"/>
      <c r="G398" s="38"/>
      <c r="H398" s="38"/>
      <c r="I398" s="103"/>
      <c r="J398" s="40"/>
    </row>
    <row r="399" spans="1:10" ht="12.75">
      <c r="A399" s="38"/>
      <c r="B399" s="38"/>
      <c r="C399" s="38"/>
      <c r="D399" s="38"/>
      <c r="E399" s="38"/>
      <c r="F399" s="38"/>
      <c r="G399" s="38"/>
      <c r="H399" s="38"/>
      <c r="I399" s="103"/>
      <c r="J399" s="40"/>
    </row>
    <row r="400" spans="1:10" ht="12.75">
      <c r="A400" s="38"/>
      <c r="B400" s="38"/>
      <c r="C400" s="38"/>
      <c r="D400" s="38"/>
      <c r="E400" s="38"/>
      <c r="F400" s="38"/>
      <c r="G400" s="38"/>
      <c r="H400" s="38"/>
      <c r="I400" s="103"/>
      <c r="J400" s="40"/>
    </row>
    <row r="401" spans="1:10" ht="12.75">
      <c r="A401" s="38"/>
      <c r="B401" s="38"/>
      <c r="C401" s="38"/>
      <c r="D401" s="38"/>
      <c r="E401" s="38"/>
      <c r="F401" s="38"/>
      <c r="G401" s="38"/>
      <c r="H401" s="38"/>
      <c r="I401" s="103"/>
      <c r="J401" s="40"/>
    </row>
    <row r="402" spans="1:10" ht="12.75">
      <c r="A402" s="38"/>
      <c r="B402" s="38"/>
      <c r="C402" s="38"/>
      <c r="D402" s="38"/>
      <c r="E402" s="38"/>
      <c r="F402" s="38"/>
      <c r="G402" s="38"/>
      <c r="H402" s="38"/>
      <c r="I402" s="103"/>
      <c r="J402" s="40"/>
    </row>
    <row r="403" spans="1:10" ht="12.75">
      <c r="A403" s="38"/>
      <c r="B403" s="38"/>
      <c r="C403" s="38"/>
      <c r="D403" s="38"/>
      <c r="E403" s="38"/>
      <c r="F403" s="38"/>
      <c r="G403" s="38"/>
      <c r="H403" s="38"/>
      <c r="I403" s="103"/>
      <c r="J403" s="40"/>
    </row>
    <row r="404" spans="1:10" ht="12.75">
      <c r="A404" s="38"/>
      <c r="B404" s="38"/>
      <c r="C404" s="38"/>
      <c r="D404" s="38"/>
      <c r="E404" s="38"/>
      <c r="F404" s="38"/>
      <c r="G404" s="38"/>
      <c r="H404" s="38"/>
      <c r="I404" s="103"/>
      <c r="J404" s="40"/>
    </row>
    <row r="405" spans="1:10" ht="12.75">
      <c r="A405" s="38"/>
      <c r="B405" s="38"/>
      <c r="C405" s="38"/>
      <c r="D405" s="38"/>
      <c r="E405" s="38"/>
      <c r="F405" s="38"/>
      <c r="G405" s="38"/>
      <c r="H405" s="38"/>
      <c r="I405" s="103"/>
      <c r="J405" s="40"/>
    </row>
    <row r="406" spans="1:10" ht="12.75">
      <c r="A406" s="38"/>
      <c r="B406" s="38"/>
      <c r="C406" s="38"/>
      <c r="D406" s="38"/>
      <c r="E406" s="38"/>
      <c r="F406" s="38"/>
      <c r="G406" s="38"/>
      <c r="H406" s="38"/>
      <c r="I406" s="103"/>
      <c r="J406" s="40"/>
    </row>
    <row r="407" spans="1:10" ht="12.75">
      <c r="A407" s="38"/>
      <c r="B407" s="38"/>
      <c r="C407" s="38"/>
      <c r="D407" s="38"/>
      <c r="E407" s="38"/>
      <c r="F407" s="38"/>
      <c r="G407" s="38"/>
      <c r="H407" s="38"/>
      <c r="I407" s="103"/>
      <c r="J407" s="40"/>
    </row>
    <row r="408" spans="1:10" ht="12.75">
      <c r="A408" s="38"/>
      <c r="B408" s="38"/>
      <c r="C408" s="38"/>
      <c r="D408" s="38"/>
      <c r="E408" s="38"/>
      <c r="F408" s="38"/>
      <c r="G408" s="38"/>
      <c r="H408" s="38"/>
      <c r="I408" s="103"/>
      <c r="J408" s="40"/>
    </row>
    <row r="409" spans="1:10" ht="12.75">
      <c r="A409" s="38"/>
      <c r="B409" s="38"/>
      <c r="C409" s="38"/>
      <c r="D409" s="38"/>
      <c r="E409" s="38"/>
      <c r="F409" s="38"/>
      <c r="G409" s="38"/>
      <c r="H409" s="38"/>
      <c r="I409" s="103"/>
      <c r="J409" s="40"/>
    </row>
    <row r="410" spans="1:10" ht="12.75">
      <c r="A410" s="38"/>
      <c r="B410" s="38"/>
      <c r="C410" s="38"/>
      <c r="D410" s="38"/>
      <c r="E410" s="38"/>
      <c r="F410" s="38"/>
      <c r="G410" s="38"/>
      <c r="H410" s="38"/>
      <c r="I410" s="103"/>
      <c r="J410" s="40"/>
    </row>
    <row r="411" spans="1:10" ht="12.75">
      <c r="A411" s="38"/>
      <c r="B411" s="38"/>
      <c r="C411" s="38"/>
      <c r="D411" s="38"/>
      <c r="E411" s="38"/>
      <c r="F411" s="38"/>
      <c r="G411" s="38"/>
      <c r="H411" s="38"/>
      <c r="I411" s="103"/>
      <c r="J411" s="40"/>
    </row>
    <row r="412" spans="1:10" ht="12.75">
      <c r="A412" s="38"/>
      <c r="B412" s="38"/>
      <c r="C412" s="38"/>
      <c r="D412" s="38"/>
      <c r="E412" s="38"/>
      <c r="F412" s="38"/>
      <c r="G412" s="38"/>
      <c r="H412" s="38"/>
      <c r="I412" s="103"/>
      <c r="J412" s="40"/>
    </row>
    <row r="413" spans="1:10" ht="12.75">
      <c r="A413" s="38"/>
      <c r="B413" s="38"/>
      <c r="C413" s="38"/>
      <c r="D413" s="38"/>
      <c r="E413" s="38"/>
      <c r="F413" s="38"/>
      <c r="G413" s="38"/>
      <c r="H413" s="38"/>
      <c r="I413" s="103"/>
      <c r="J413" s="40"/>
    </row>
    <row r="414" spans="1:10" ht="12.75">
      <c r="A414" s="38"/>
      <c r="B414" s="38"/>
      <c r="C414" s="38"/>
      <c r="D414" s="38"/>
      <c r="E414" s="38"/>
      <c r="F414" s="38"/>
      <c r="G414" s="38"/>
      <c r="H414" s="38"/>
      <c r="I414" s="103"/>
      <c r="J414" s="40"/>
    </row>
    <row r="415" spans="1:10" ht="12.75">
      <c r="A415" s="38"/>
      <c r="B415" s="38"/>
      <c r="C415" s="38"/>
      <c r="D415" s="38"/>
      <c r="E415" s="38"/>
      <c r="F415" s="38"/>
      <c r="G415" s="38"/>
      <c r="H415" s="38"/>
      <c r="I415" s="103"/>
      <c r="J415" s="40"/>
    </row>
    <row r="416" spans="1:10" ht="12.75">
      <c r="A416" s="38"/>
      <c r="B416" s="38"/>
      <c r="C416" s="38"/>
      <c r="D416" s="38"/>
      <c r="E416" s="38"/>
      <c r="F416" s="38"/>
      <c r="G416" s="38"/>
      <c r="H416" s="38"/>
      <c r="I416" s="103"/>
      <c r="J416" s="40"/>
    </row>
    <row r="417" spans="1:10" ht="12.75">
      <c r="A417" s="38"/>
      <c r="B417" s="38"/>
      <c r="C417" s="38"/>
      <c r="D417" s="38"/>
      <c r="E417" s="38"/>
      <c r="F417" s="38"/>
      <c r="G417" s="38"/>
      <c r="H417" s="38"/>
      <c r="I417" s="103"/>
      <c r="J417" s="40"/>
    </row>
    <row r="418" spans="1:10" ht="12.75">
      <c r="A418" s="38"/>
      <c r="B418" s="38"/>
      <c r="C418" s="38"/>
      <c r="D418" s="38"/>
      <c r="E418" s="38"/>
      <c r="F418" s="38"/>
      <c r="G418" s="38"/>
      <c r="H418" s="38"/>
      <c r="I418" s="103"/>
      <c r="J418" s="40"/>
    </row>
    <row r="419" spans="1:10" ht="12.75">
      <c r="A419" s="38"/>
      <c r="B419" s="38"/>
      <c r="C419" s="38"/>
      <c r="D419" s="38"/>
      <c r="E419" s="38"/>
      <c r="F419" s="38"/>
      <c r="G419" s="38"/>
      <c r="H419" s="38"/>
      <c r="I419" s="103"/>
      <c r="J419" s="40"/>
    </row>
    <row r="420" spans="1:10" ht="12.75">
      <c r="A420" s="38"/>
      <c r="B420" s="38"/>
      <c r="C420" s="38"/>
      <c r="D420" s="38"/>
      <c r="E420" s="38"/>
      <c r="F420" s="38"/>
      <c r="G420" s="38"/>
      <c r="H420" s="38"/>
      <c r="I420" s="103"/>
      <c r="J420" s="40"/>
    </row>
    <row r="421" spans="1:10" ht="12.75">
      <c r="A421" s="38"/>
      <c r="B421" s="38"/>
      <c r="C421" s="38"/>
      <c r="D421" s="38"/>
      <c r="E421" s="38"/>
      <c r="F421" s="38"/>
      <c r="G421" s="38"/>
      <c r="H421" s="38"/>
      <c r="I421" s="103"/>
      <c r="J421" s="40"/>
    </row>
    <row r="422" spans="1:10" ht="12.75">
      <c r="A422" s="38"/>
      <c r="B422" s="38"/>
      <c r="C422" s="38"/>
      <c r="D422" s="38"/>
      <c r="E422" s="38"/>
      <c r="F422" s="38"/>
      <c r="G422" s="38"/>
      <c r="H422" s="38"/>
      <c r="I422" s="103"/>
      <c r="J422" s="40"/>
    </row>
    <row r="423" spans="1:10" ht="12.75">
      <c r="A423" s="38"/>
      <c r="B423" s="38"/>
      <c r="C423" s="38"/>
      <c r="D423" s="38"/>
      <c r="E423" s="38"/>
      <c r="F423" s="38"/>
      <c r="G423" s="38"/>
      <c r="H423" s="38"/>
      <c r="I423" s="103"/>
      <c r="J423" s="40"/>
    </row>
    <row r="424" spans="1:10" ht="12.75">
      <c r="A424" s="38"/>
      <c r="B424" s="38"/>
      <c r="C424" s="38"/>
      <c r="D424" s="38"/>
      <c r="E424" s="38"/>
      <c r="F424" s="38"/>
      <c r="G424" s="38"/>
      <c r="H424" s="38"/>
      <c r="I424" s="103"/>
      <c r="J424" s="40"/>
    </row>
    <row r="425" spans="1:10" ht="12.75">
      <c r="A425" s="38"/>
      <c r="B425" s="38"/>
      <c r="C425" s="38"/>
      <c r="D425" s="38"/>
      <c r="E425" s="38"/>
      <c r="F425" s="38"/>
      <c r="G425" s="38"/>
      <c r="H425" s="38"/>
      <c r="I425" s="103"/>
      <c r="J425" s="40"/>
    </row>
    <row r="426" spans="1:10" ht="12.75">
      <c r="A426" s="38"/>
      <c r="B426" s="38"/>
      <c r="C426" s="38"/>
      <c r="D426" s="38"/>
      <c r="E426" s="38"/>
      <c r="F426" s="38"/>
      <c r="G426" s="38"/>
      <c r="H426" s="38"/>
      <c r="I426" s="103"/>
      <c r="J426" s="40"/>
    </row>
    <row r="427" spans="1:10" ht="12.75">
      <c r="A427" s="38"/>
      <c r="B427" s="38"/>
      <c r="C427" s="38"/>
      <c r="D427" s="38"/>
      <c r="E427" s="38"/>
      <c r="F427" s="38"/>
      <c r="G427" s="38"/>
      <c r="H427" s="38"/>
      <c r="I427" s="103"/>
      <c r="J427" s="40"/>
    </row>
    <row r="428" spans="1:10" ht="12.75">
      <c r="A428" s="38"/>
      <c r="B428" s="38"/>
      <c r="C428" s="38"/>
      <c r="D428" s="38"/>
      <c r="E428" s="38"/>
      <c r="F428" s="38"/>
      <c r="G428" s="38"/>
      <c r="H428" s="38"/>
      <c r="I428" s="103"/>
      <c r="J428" s="40"/>
    </row>
    <row r="429" spans="1:10" ht="12.75">
      <c r="A429" s="38"/>
      <c r="B429" s="38"/>
      <c r="C429" s="38"/>
      <c r="D429" s="38"/>
      <c r="E429" s="38"/>
      <c r="F429" s="38"/>
      <c r="G429" s="38"/>
      <c r="H429" s="38"/>
      <c r="I429" s="103"/>
      <c r="J429" s="40"/>
    </row>
    <row r="430" spans="1:10" ht="12.75">
      <c r="A430" s="38"/>
      <c r="B430" s="38"/>
      <c r="C430" s="38"/>
      <c r="D430" s="38"/>
      <c r="E430" s="38"/>
      <c r="F430" s="38"/>
      <c r="G430" s="38"/>
      <c r="H430" s="38"/>
      <c r="I430" s="103"/>
      <c r="J430" s="40"/>
    </row>
    <row r="431" spans="1:10" ht="12.75">
      <c r="A431" s="38"/>
      <c r="B431" s="38"/>
      <c r="C431" s="38"/>
      <c r="D431" s="38"/>
      <c r="E431" s="38"/>
      <c r="F431" s="38"/>
      <c r="G431" s="38"/>
      <c r="H431" s="38"/>
      <c r="I431" s="103"/>
      <c r="J431" s="40"/>
    </row>
    <row r="432" spans="1:10" ht="12.75">
      <c r="A432" s="38"/>
      <c r="B432" s="38"/>
      <c r="C432" s="38"/>
      <c r="D432" s="38"/>
      <c r="E432" s="38"/>
      <c r="F432" s="38"/>
      <c r="G432" s="38"/>
      <c r="H432" s="38"/>
      <c r="I432" s="103"/>
      <c r="J432" s="40"/>
    </row>
    <row r="433" spans="1:10" ht="12.75">
      <c r="A433" s="38"/>
      <c r="B433" s="38"/>
      <c r="C433" s="38"/>
      <c r="D433" s="38"/>
      <c r="E433" s="38"/>
      <c r="F433" s="38"/>
      <c r="G433" s="38"/>
      <c r="H433" s="38"/>
      <c r="I433" s="103"/>
      <c r="J433" s="40"/>
    </row>
    <row r="434" spans="1:10" ht="12.75">
      <c r="A434" s="38"/>
      <c r="B434" s="38"/>
      <c r="C434" s="38"/>
      <c r="D434" s="38"/>
      <c r="E434" s="38"/>
      <c r="F434" s="38"/>
      <c r="G434" s="38"/>
      <c r="H434" s="38"/>
      <c r="I434" s="103"/>
      <c r="J434" s="40"/>
    </row>
    <row r="435" spans="1:10" ht="12.75">
      <c r="A435" s="38"/>
      <c r="B435" s="38"/>
      <c r="C435" s="38"/>
      <c r="D435" s="38"/>
      <c r="E435" s="38"/>
      <c r="F435" s="38"/>
      <c r="G435" s="38"/>
      <c r="H435" s="38"/>
      <c r="I435" s="103"/>
      <c r="J435" s="40"/>
    </row>
    <row r="436" spans="1:10" ht="12.75">
      <c r="A436" s="38"/>
      <c r="B436" s="38"/>
      <c r="C436" s="38"/>
      <c r="D436" s="38"/>
      <c r="E436" s="38"/>
      <c r="F436" s="38"/>
      <c r="G436" s="38"/>
      <c r="H436" s="38"/>
      <c r="I436" s="103"/>
      <c r="J436" s="40"/>
    </row>
    <row r="437" spans="1:10" ht="12.75">
      <c r="A437" s="38"/>
      <c r="B437" s="38"/>
      <c r="C437" s="38"/>
      <c r="D437" s="38"/>
      <c r="E437" s="38"/>
      <c r="F437" s="38"/>
      <c r="G437" s="38"/>
      <c r="H437" s="38"/>
      <c r="I437" s="103"/>
      <c r="J437" s="40"/>
    </row>
    <row r="438" spans="1:10" ht="12.75">
      <c r="A438" s="38"/>
      <c r="B438" s="38"/>
      <c r="C438" s="38"/>
      <c r="D438" s="38"/>
      <c r="E438" s="38"/>
      <c r="F438" s="38"/>
      <c r="G438" s="38"/>
      <c r="H438" s="38"/>
      <c r="I438" s="103"/>
      <c r="J438" s="40"/>
    </row>
    <row r="439" spans="1:10" ht="12.75">
      <c r="A439" s="38"/>
      <c r="B439" s="38"/>
      <c r="C439" s="38"/>
      <c r="D439" s="38"/>
      <c r="E439" s="38"/>
      <c r="F439" s="38"/>
      <c r="G439" s="38"/>
      <c r="H439" s="38"/>
      <c r="I439" s="103"/>
      <c r="J439" s="40"/>
    </row>
    <row r="440" spans="1:10" ht="12.75">
      <c r="A440" s="38"/>
      <c r="B440" s="38"/>
      <c r="C440" s="38"/>
      <c r="D440" s="38"/>
      <c r="E440" s="38"/>
      <c r="F440" s="38"/>
      <c r="G440" s="38"/>
      <c r="H440" s="38"/>
      <c r="I440" s="103"/>
      <c r="J440" s="40"/>
    </row>
    <row r="441" spans="1:10" ht="12.75">
      <c r="A441" s="38"/>
      <c r="B441" s="38"/>
      <c r="C441" s="38"/>
      <c r="D441" s="38"/>
      <c r="E441" s="38"/>
      <c r="F441" s="38"/>
      <c r="G441" s="38"/>
      <c r="H441" s="38"/>
      <c r="I441" s="103"/>
      <c r="J441" s="40"/>
    </row>
    <row r="442" spans="1:10" ht="12.75">
      <c r="A442" s="38"/>
      <c r="B442" s="38"/>
      <c r="C442" s="38"/>
      <c r="D442" s="38"/>
      <c r="E442" s="38"/>
      <c r="F442" s="38"/>
      <c r="G442" s="38"/>
      <c r="H442" s="38"/>
      <c r="I442" s="103"/>
      <c r="J442" s="40"/>
    </row>
    <row r="443" spans="1:10" ht="12.75">
      <c r="A443" s="38"/>
      <c r="B443" s="38"/>
      <c r="C443" s="38"/>
      <c r="D443" s="38"/>
      <c r="E443" s="38"/>
      <c r="F443" s="38"/>
      <c r="G443" s="38"/>
      <c r="H443" s="38"/>
      <c r="I443" s="103"/>
      <c r="J443" s="40"/>
    </row>
    <row r="444" spans="1:10" ht="12.75">
      <c r="A444" s="38"/>
      <c r="B444" s="38"/>
      <c r="C444" s="38"/>
      <c r="D444" s="38"/>
      <c r="E444" s="38"/>
      <c r="F444" s="38"/>
      <c r="G444" s="38"/>
      <c r="H444" s="38"/>
      <c r="I444" s="103"/>
      <c r="J444" s="40"/>
    </row>
    <row r="445" spans="1:10" ht="12.75">
      <c r="A445" s="38"/>
      <c r="B445" s="38"/>
      <c r="C445" s="38"/>
      <c r="D445" s="38"/>
      <c r="E445" s="38"/>
      <c r="F445" s="38"/>
      <c r="G445" s="38"/>
      <c r="H445" s="38"/>
      <c r="I445" s="103"/>
      <c r="J445" s="40"/>
    </row>
    <row r="446" spans="1:10" ht="12.75">
      <c r="A446" s="38"/>
      <c r="B446" s="38"/>
      <c r="C446" s="38"/>
      <c r="D446" s="38"/>
      <c r="E446" s="38"/>
      <c r="F446" s="38"/>
      <c r="G446" s="38"/>
      <c r="H446" s="38"/>
      <c r="I446" s="103"/>
      <c r="J446" s="40"/>
    </row>
    <row r="447" spans="1:10" ht="12.75">
      <c r="A447" s="38"/>
      <c r="B447" s="38"/>
      <c r="C447" s="38"/>
      <c r="D447" s="38"/>
      <c r="E447" s="38"/>
      <c r="F447" s="38"/>
      <c r="G447" s="38"/>
      <c r="H447" s="38"/>
      <c r="I447" s="103"/>
      <c r="J447" s="40"/>
    </row>
    <row r="448" spans="1:10" ht="12.75">
      <c r="A448" s="38"/>
      <c r="B448" s="38"/>
      <c r="C448" s="38"/>
      <c r="D448" s="38"/>
      <c r="E448" s="38"/>
      <c r="F448" s="38"/>
      <c r="G448" s="38"/>
      <c r="H448" s="38"/>
      <c r="I448" s="103"/>
      <c r="J448" s="40"/>
    </row>
    <row r="449" spans="1:10" ht="12.75">
      <c r="A449" s="38"/>
      <c r="B449" s="38"/>
      <c r="C449" s="38"/>
      <c r="D449" s="38"/>
      <c r="E449" s="38"/>
      <c r="F449" s="38"/>
      <c r="G449" s="38"/>
      <c r="H449" s="38"/>
      <c r="I449" s="103"/>
      <c r="J449" s="40"/>
    </row>
    <row r="450" spans="1:10" ht="12.75">
      <c r="A450" s="38"/>
      <c r="B450" s="38"/>
      <c r="C450" s="38"/>
      <c r="D450" s="38"/>
      <c r="E450" s="38"/>
      <c r="F450" s="38"/>
      <c r="G450" s="38"/>
      <c r="H450" s="38"/>
      <c r="I450" s="103"/>
      <c r="J450" s="40"/>
    </row>
    <row r="451" spans="1:10" ht="12.75">
      <c r="A451" s="38"/>
      <c r="B451" s="38"/>
      <c r="C451" s="38"/>
      <c r="D451" s="38"/>
      <c r="E451" s="38"/>
      <c r="F451" s="38"/>
      <c r="G451" s="38"/>
      <c r="H451" s="38"/>
      <c r="I451" s="103"/>
      <c r="J451" s="40"/>
    </row>
    <row r="452" spans="1:10" ht="12.75">
      <c r="A452" s="38"/>
      <c r="B452" s="38"/>
      <c r="C452" s="38"/>
      <c r="D452" s="38"/>
      <c r="E452" s="38"/>
      <c r="F452" s="38"/>
      <c r="G452" s="38"/>
      <c r="H452" s="38"/>
      <c r="I452" s="103"/>
      <c r="J452" s="40"/>
    </row>
    <row r="453" spans="1:10" ht="12.75">
      <c r="A453" s="38"/>
      <c r="B453" s="38"/>
      <c r="C453" s="38"/>
      <c r="D453" s="38"/>
      <c r="E453" s="38"/>
      <c r="F453" s="38"/>
      <c r="G453" s="38"/>
      <c r="H453" s="38"/>
      <c r="I453" s="103"/>
      <c r="J453" s="40"/>
    </row>
    <row r="454" spans="1:10" ht="12.75">
      <c r="A454" s="38"/>
      <c r="B454" s="38"/>
      <c r="C454" s="38"/>
      <c r="D454" s="38"/>
      <c r="E454" s="38"/>
      <c r="F454" s="38"/>
      <c r="G454" s="38"/>
      <c r="H454" s="38"/>
      <c r="I454" s="103"/>
      <c r="J454" s="40"/>
    </row>
    <row r="455" spans="1:10" ht="12.75">
      <c r="A455" s="38"/>
      <c r="B455" s="38"/>
      <c r="C455" s="38"/>
      <c r="D455" s="38"/>
      <c r="E455" s="38"/>
      <c r="F455" s="38"/>
      <c r="G455" s="38"/>
      <c r="H455" s="38"/>
      <c r="I455" s="103"/>
      <c r="J455" s="40"/>
    </row>
    <row r="456" spans="1:10" ht="12.75">
      <c r="A456" s="38"/>
      <c r="B456" s="38"/>
      <c r="C456" s="38"/>
      <c r="D456" s="38"/>
      <c r="E456" s="38"/>
      <c r="F456" s="38"/>
      <c r="G456" s="38"/>
      <c r="H456" s="38"/>
      <c r="I456" s="103"/>
      <c r="J456" s="40"/>
    </row>
    <row r="457" spans="1:10" ht="12.75">
      <c r="A457" s="38"/>
      <c r="B457" s="38"/>
      <c r="C457" s="38"/>
      <c r="D457" s="38"/>
      <c r="E457" s="38"/>
      <c r="F457" s="38"/>
      <c r="G457" s="38"/>
      <c r="H457" s="38"/>
      <c r="I457" s="103"/>
      <c r="J457" s="40"/>
    </row>
    <row r="458" spans="1:10" ht="12.75">
      <c r="A458" s="38"/>
      <c r="B458" s="38"/>
      <c r="C458" s="38"/>
      <c r="D458" s="38"/>
      <c r="E458" s="38"/>
      <c r="F458" s="38"/>
      <c r="G458" s="38"/>
      <c r="H458" s="38"/>
      <c r="I458" s="103"/>
      <c r="J458" s="40"/>
    </row>
    <row r="459" spans="1:10" ht="12.75">
      <c r="A459" s="38"/>
      <c r="B459" s="38"/>
      <c r="C459" s="38"/>
      <c r="D459" s="38"/>
      <c r="E459" s="38"/>
      <c r="F459" s="38"/>
      <c r="G459" s="38"/>
      <c r="H459" s="38"/>
      <c r="I459" s="103"/>
      <c r="J459" s="40"/>
    </row>
    <row r="460" spans="1:10" ht="12.75">
      <c r="A460" s="38"/>
      <c r="B460" s="38"/>
      <c r="C460" s="38"/>
      <c r="D460" s="38"/>
      <c r="E460" s="38"/>
      <c r="F460" s="38"/>
      <c r="G460" s="38"/>
      <c r="H460" s="38"/>
      <c r="I460" s="103"/>
      <c r="J460" s="40"/>
    </row>
    <row r="461" spans="1:10" ht="12.75">
      <c r="A461" s="38"/>
      <c r="B461" s="38"/>
      <c r="C461" s="38"/>
      <c r="D461" s="38"/>
      <c r="E461" s="38"/>
      <c r="F461" s="38"/>
      <c r="G461" s="38"/>
      <c r="H461" s="38"/>
      <c r="I461" s="103"/>
      <c r="J461" s="40"/>
    </row>
    <row r="462" spans="1:10" ht="12.75">
      <c r="A462" s="38"/>
      <c r="B462" s="38"/>
      <c r="C462" s="38"/>
      <c r="D462" s="38"/>
      <c r="E462" s="38"/>
      <c r="F462" s="38"/>
      <c r="G462" s="38"/>
      <c r="H462" s="38"/>
      <c r="I462" s="103"/>
      <c r="J462" s="40"/>
    </row>
    <row r="463" spans="1:10" ht="12.75">
      <c r="A463" s="38"/>
      <c r="B463" s="38"/>
      <c r="C463" s="38"/>
      <c r="D463" s="38"/>
      <c r="E463" s="38"/>
      <c r="F463" s="38"/>
      <c r="G463" s="38"/>
      <c r="H463" s="38"/>
      <c r="I463" s="103"/>
      <c r="J463" s="40"/>
    </row>
    <row r="464" spans="1:10" ht="12.75">
      <c r="A464" s="38"/>
      <c r="B464" s="38"/>
      <c r="C464" s="38"/>
      <c r="D464" s="38"/>
      <c r="E464" s="38"/>
      <c r="F464" s="38"/>
      <c r="G464" s="38"/>
      <c r="H464" s="38"/>
      <c r="I464" s="103"/>
      <c r="J464" s="40"/>
    </row>
    <row r="465" spans="1:10" ht="12.75">
      <c r="A465" s="38"/>
      <c r="B465" s="38"/>
      <c r="C465" s="38"/>
      <c r="D465" s="38"/>
      <c r="E465" s="38"/>
      <c r="F465" s="38"/>
      <c r="G465" s="38"/>
      <c r="H465" s="38"/>
      <c r="I465" s="103"/>
      <c r="J465" s="40"/>
    </row>
    <row r="466" spans="1:10" ht="12.75">
      <c r="A466" s="38"/>
      <c r="B466" s="38"/>
      <c r="C466" s="38"/>
      <c r="D466" s="38"/>
      <c r="E466" s="38"/>
      <c r="F466" s="38"/>
      <c r="G466" s="38"/>
      <c r="H466" s="38"/>
      <c r="I466" s="103"/>
      <c r="J466" s="40"/>
    </row>
    <row r="467" spans="1:10" ht="12.75">
      <c r="A467" s="38"/>
      <c r="B467" s="38"/>
      <c r="C467" s="38"/>
      <c r="D467" s="38"/>
      <c r="E467" s="38"/>
      <c r="F467" s="38"/>
      <c r="G467" s="38"/>
      <c r="H467" s="38"/>
      <c r="I467" s="103"/>
      <c r="J467" s="40"/>
    </row>
    <row r="468" spans="1:10" ht="12.75">
      <c r="A468" s="38"/>
      <c r="B468" s="38"/>
      <c r="C468" s="38"/>
      <c r="D468" s="38"/>
      <c r="E468" s="38"/>
      <c r="F468" s="38"/>
      <c r="G468" s="38"/>
      <c r="H468" s="38"/>
      <c r="I468" s="103"/>
      <c r="J468" s="40"/>
    </row>
    <row r="469" spans="1:10" ht="12.75">
      <c r="A469" s="38"/>
      <c r="B469" s="38"/>
      <c r="C469" s="38"/>
      <c r="D469" s="38"/>
      <c r="E469" s="38"/>
      <c r="F469" s="38"/>
      <c r="G469" s="38"/>
      <c r="H469" s="38"/>
      <c r="I469" s="103"/>
      <c r="J469" s="40"/>
    </row>
    <row r="470" spans="1:10" ht="12.75">
      <c r="A470" s="38"/>
      <c r="B470" s="38"/>
      <c r="C470" s="38"/>
      <c r="D470" s="38"/>
      <c r="E470" s="38"/>
      <c r="F470" s="38"/>
      <c r="G470" s="38"/>
      <c r="H470" s="38"/>
      <c r="I470" s="103"/>
      <c r="J470" s="40"/>
    </row>
    <row r="471" spans="1:10" ht="12.75">
      <c r="A471" s="38"/>
      <c r="B471" s="38"/>
      <c r="C471" s="38"/>
      <c r="D471" s="38"/>
      <c r="E471" s="38"/>
      <c r="F471" s="38"/>
      <c r="G471" s="38"/>
      <c r="H471" s="38"/>
      <c r="I471" s="103"/>
      <c r="J471" s="40"/>
    </row>
    <row r="472" spans="1:10" ht="12.75">
      <c r="A472" s="38"/>
      <c r="B472" s="38"/>
      <c r="C472" s="38"/>
      <c r="D472" s="38"/>
      <c r="E472" s="38"/>
      <c r="F472" s="38"/>
      <c r="G472" s="38"/>
      <c r="H472" s="38"/>
      <c r="I472" s="103"/>
      <c r="J472" s="40"/>
    </row>
    <row r="473" spans="1:10" ht="12.75">
      <c r="A473" s="38"/>
      <c r="B473" s="38"/>
      <c r="C473" s="38"/>
      <c r="D473" s="38"/>
      <c r="E473" s="38"/>
      <c r="F473" s="38"/>
      <c r="G473" s="38"/>
      <c r="H473" s="38"/>
      <c r="I473" s="103"/>
      <c r="J473" s="40"/>
    </row>
    <row r="474" spans="1:10" ht="12.75">
      <c r="A474" s="38"/>
      <c r="B474" s="38"/>
      <c r="C474" s="38"/>
      <c r="D474" s="38"/>
      <c r="E474" s="38"/>
      <c r="F474" s="38"/>
      <c r="G474" s="38"/>
      <c r="H474" s="38"/>
      <c r="I474" s="103"/>
      <c r="J474" s="40"/>
    </row>
    <row r="475" spans="1:10" ht="12.75">
      <c r="A475" s="38"/>
      <c r="B475" s="38"/>
      <c r="C475" s="38"/>
      <c r="D475" s="38"/>
      <c r="E475" s="38"/>
      <c r="F475" s="38"/>
      <c r="G475" s="38"/>
      <c r="H475" s="38"/>
      <c r="I475" s="103"/>
      <c r="J475" s="40"/>
    </row>
    <row r="476" spans="1:10" ht="12.75">
      <c r="A476" s="38"/>
      <c r="B476" s="38"/>
      <c r="C476" s="38"/>
      <c r="D476" s="38"/>
      <c r="E476" s="38"/>
      <c r="F476" s="38"/>
      <c r="G476" s="38"/>
      <c r="H476" s="38"/>
      <c r="I476" s="103"/>
      <c r="J476" s="40"/>
    </row>
    <row r="477" spans="1:10" ht="12.75">
      <c r="A477" s="38"/>
      <c r="B477" s="38"/>
      <c r="C477" s="38"/>
      <c r="D477" s="38"/>
      <c r="E477" s="38"/>
      <c r="F477" s="38"/>
      <c r="G477" s="38"/>
      <c r="H477" s="38"/>
      <c r="I477" s="103"/>
      <c r="J477" s="40"/>
    </row>
    <row r="478" spans="1:10" ht="12.75">
      <c r="A478" s="38"/>
      <c r="B478" s="38"/>
      <c r="C478" s="38"/>
      <c r="D478" s="38"/>
      <c r="E478" s="38"/>
      <c r="F478" s="38"/>
      <c r="G478" s="38"/>
      <c r="H478" s="38"/>
      <c r="I478" s="103"/>
      <c r="J478" s="40"/>
    </row>
    <row r="479" spans="1:10" ht="12.75">
      <c r="A479" s="38"/>
      <c r="B479" s="38"/>
      <c r="C479" s="38"/>
      <c r="D479" s="38"/>
      <c r="E479" s="38"/>
      <c r="F479" s="38"/>
      <c r="G479" s="38"/>
      <c r="H479" s="38"/>
      <c r="I479" s="103"/>
      <c r="J479" s="40"/>
    </row>
    <row r="480" spans="1:10" ht="12.75">
      <c r="A480" s="38"/>
      <c r="B480" s="38"/>
      <c r="C480" s="38"/>
      <c r="D480" s="38"/>
      <c r="E480" s="38"/>
      <c r="F480" s="38"/>
      <c r="G480" s="38"/>
      <c r="H480" s="38"/>
      <c r="I480" s="103"/>
      <c r="J480" s="40"/>
    </row>
    <row r="481" spans="1:10" ht="12.75">
      <c r="A481" s="38"/>
      <c r="B481" s="38"/>
      <c r="C481" s="38"/>
      <c r="D481" s="38"/>
      <c r="E481" s="38"/>
      <c r="F481" s="38"/>
      <c r="G481" s="38"/>
      <c r="H481" s="38"/>
      <c r="I481" s="103"/>
      <c r="J481" s="40"/>
    </row>
    <row r="482" spans="1:10" ht="12.75">
      <c r="A482" s="38"/>
      <c r="B482" s="38"/>
      <c r="C482" s="38"/>
      <c r="D482" s="38"/>
      <c r="E482" s="38"/>
      <c r="F482" s="38"/>
      <c r="G482" s="38"/>
      <c r="H482" s="38"/>
      <c r="I482" s="103"/>
      <c r="J482" s="40"/>
    </row>
    <row r="483" spans="1:10" ht="12.75">
      <c r="A483" s="38"/>
      <c r="B483" s="38"/>
      <c r="C483" s="38"/>
      <c r="D483" s="38"/>
      <c r="E483" s="38"/>
      <c r="F483" s="38"/>
      <c r="G483" s="38"/>
      <c r="H483" s="38"/>
      <c r="I483" s="103"/>
      <c r="J483" s="40"/>
    </row>
    <row r="484" spans="1:10" ht="12.75">
      <c r="A484" s="38"/>
      <c r="B484" s="38"/>
      <c r="C484" s="38"/>
      <c r="D484" s="38"/>
      <c r="E484" s="38"/>
      <c r="F484" s="38"/>
      <c r="G484" s="38"/>
      <c r="H484" s="38"/>
      <c r="I484" s="103"/>
      <c r="J484" s="40"/>
    </row>
    <row r="485" spans="1:10" ht="12.75">
      <c r="A485" s="38"/>
      <c r="B485" s="38"/>
      <c r="C485" s="38"/>
      <c r="D485" s="38"/>
      <c r="E485" s="38"/>
      <c r="F485" s="38"/>
      <c r="G485" s="38"/>
      <c r="H485" s="38"/>
      <c r="I485" s="103"/>
      <c r="J485" s="40"/>
    </row>
    <row r="486" spans="1:10" ht="12.75">
      <c r="A486" s="38"/>
      <c r="B486" s="38"/>
      <c r="C486" s="38"/>
      <c r="D486" s="38"/>
      <c r="E486" s="38"/>
      <c r="F486" s="38"/>
      <c r="G486" s="38"/>
      <c r="H486" s="38"/>
      <c r="I486" s="103"/>
      <c r="J486" s="40"/>
    </row>
    <row r="487" spans="1:10" ht="12.75">
      <c r="A487" s="38"/>
      <c r="B487" s="38"/>
      <c r="C487" s="38"/>
      <c r="D487" s="38"/>
      <c r="E487" s="38"/>
      <c r="F487" s="38"/>
      <c r="G487" s="38"/>
      <c r="H487" s="38"/>
      <c r="I487" s="103"/>
      <c r="J487" s="40"/>
    </row>
    <row r="488" spans="1:10" ht="12.75">
      <c r="A488" s="38"/>
      <c r="B488" s="38"/>
      <c r="C488" s="38"/>
      <c r="D488" s="38"/>
      <c r="E488" s="38"/>
      <c r="F488" s="38"/>
      <c r="G488" s="38"/>
      <c r="H488" s="38"/>
      <c r="I488" s="103"/>
      <c r="J488" s="40"/>
    </row>
    <row r="489" spans="1:10" ht="12.75">
      <c r="A489" s="38"/>
      <c r="B489" s="38"/>
      <c r="C489" s="38"/>
      <c r="D489" s="38"/>
      <c r="E489" s="38"/>
      <c r="F489" s="38"/>
      <c r="G489" s="38"/>
      <c r="H489" s="38"/>
      <c r="I489" s="103"/>
      <c r="J489" s="40"/>
    </row>
    <row r="490" spans="1:10" ht="12.75">
      <c r="A490" s="38"/>
      <c r="B490" s="38"/>
      <c r="C490" s="38"/>
      <c r="D490" s="38"/>
      <c r="E490" s="38"/>
      <c r="F490" s="38"/>
      <c r="G490" s="38"/>
      <c r="H490" s="38"/>
      <c r="I490" s="103"/>
      <c r="J490" s="40"/>
    </row>
    <row r="491" spans="1:10" ht="12.75">
      <c r="A491" s="38"/>
      <c r="B491" s="38"/>
      <c r="C491" s="38"/>
      <c r="D491" s="38"/>
      <c r="E491" s="38"/>
      <c r="F491" s="38"/>
      <c r="G491" s="38"/>
      <c r="H491" s="38"/>
      <c r="I491" s="103"/>
      <c r="J491" s="40"/>
    </row>
    <row r="492" spans="1:10" ht="12.75">
      <c r="A492" s="38"/>
      <c r="B492" s="38"/>
      <c r="C492" s="38"/>
      <c r="D492" s="38"/>
      <c r="E492" s="38"/>
      <c r="F492" s="38"/>
      <c r="G492" s="38"/>
      <c r="H492" s="38"/>
      <c r="I492" s="103"/>
      <c r="J492" s="40"/>
    </row>
    <row r="493" spans="1:10" ht="12.75">
      <c r="A493" s="38"/>
      <c r="B493" s="38"/>
      <c r="C493" s="38"/>
      <c r="D493" s="38"/>
      <c r="E493" s="38"/>
      <c r="F493" s="38"/>
      <c r="G493" s="38"/>
      <c r="H493" s="38"/>
      <c r="I493" s="103"/>
      <c r="J493" s="40"/>
    </row>
    <row r="494" spans="1:10" ht="12.75">
      <c r="A494" s="38"/>
      <c r="B494" s="38"/>
      <c r="C494" s="38"/>
      <c r="D494" s="38"/>
      <c r="E494" s="38"/>
      <c r="F494" s="38"/>
      <c r="G494" s="38"/>
      <c r="H494" s="38"/>
      <c r="I494" s="103"/>
      <c r="J494" s="40"/>
    </row>
    <row r="495" spans="1:10" ht="12.75">
      <c r="A495" s="38"/>
      <c r="B495" s="38"/>
      <c r="C495" s="38"/>
      <c r="D495" s="38"/>
      <c r="E495" s="38"/>
      <c r="F495" s="38"/>
      <c r="G495" s="38"/>
      <c r="H495" s="38"/>
      <c r="I495" s="103"/>
      <c r="J495" s="40"/>
    </row>
    <row r="496" spans="1:10" ht="12.75">
      <c r="A496" s="38"/>
      <c r="B496" s="38"/>
      <c r="C496" s="38"/>
      <c r="D496" s="38"/>
      <c r="E496" s="38"/>
      <c r="F496" s="38"/>
      <c r="G496" s="38"/>
      <c r="H496" s="38"/>
      <c r="I496" s="103"/>
      <c r="J496" s="40"/>
    </row>
    <row r="497" spans="1:10" ht="12.75">
      <c r="A497" s="38"/>
      <c r="B497" s="38"/>
      <c r="C497" s="38"/>
      <c r="D497" s="38"/>
      <c r="E497" s="38"/>
      <c r="F497" s="38"/>
      <c r="G497" s="38"/>
      <c r="H497" s="38"/>
      <c r="I497" s="103"/>
      <c r="J497" s="40"/>
    </row>
    <row r="498" spans="1:10" ht="12.75">
      <c r="A498" s="38"/>
      <c r="B498" s="38"/>
      <c r="C498" s="38"/>
      <c r="D498" s="38"/>
      <c r="E498" s="38"/>
      <c r="F498" s="38"/>
      <c r="G498" s="38"/>
      <c r="H498" s="38"/>
      <c r="I498" s="103"/>
      <c r="J498" s="40"/>
    </row>
    <row r="499" spans="1:10" ht="12.75">
      <c r="A499" s="38"/>
      <c r="B499" s="38"/>
      <c r="C499" s="38"/>
      <c r="D499" s="38"/>
      <c r="E499" s="38"/>
      <c r="F499" s="38"/>
      <c r="G499" s="38"/>
      <c r="H499" s="38"/>
      <c r="I499" s="103"/>
      <c r="J499" s="40"/>
    </row>
    <row r="500" spans="1:10" ht="12.75">
      <c r="A500" s="38"/>
      <c r="B500" s="38"/>
      <c r="C500" s="38"/>
      <c r="D500" s="38"/>
      <c r="E500" s="38"/>
      <c r="F500" s="38"/>
      <c r="G500" s="38"/>
      <c r="H500" s="38"/>
      <c r="I500" s="103"/>
      <c r="J500" s="40"/>
    </row>
    <row r="501" spans="1:10" ht="12.75">
      <c r="A501" s="38"/>
      <c r="B501" s="38"/>
      <c r="C501" s="38"/>
      <c r="D501" s="38"/>
      <c r="E501" s="38"/>
      <c r="F501" s="38"/>
      <c r="G501" s="38"/>
      <c r="H501" s="38"/>
      <c r="I501" s="103"/>
      <c r="J501" s="40"/>
    </row>
    <row r="502" spans="1:10" ht="12.75">
      <c r="A502" s="38"/>
      <c r="B502" s="38"/>
      <c r="C502" s="38"/>
      <c r="D502" s="38"/>
      <c r="E502" s="38"/>
      <c r="F502" s="38"/>
      <c r="G502" s="38"/>
      <c r="H502" s="38"/>
      <c r="I502" s="103"/>
      <c r="J502" s="40"/>
    </row>
    <row r="503" spans="1:10" ht="12.75">
      <c r="A503" s="38"/>
      <c r="B503" s="38"/>
      <c r="C503" s="38"/>
      <c r="D503" s="38"/>
      <c r="E503" s="38"/>
      <c r="F503" s="38"/>
      <c r="G503" s="38"/>
      <c r="H503" s="38"/>
      <c r="I503" s="103"/>
      <c r="J503" s="40"/>
    </row>
    <row r="504" spans="1:10" ht="12.75">
      <c r="A504" s="38"/>
      <c r="B504" s="38"/>
      <c r="C504" s="38"/>
      <c r="D504" s="38"/>
      <c r="E504" s="38"/>
      <c r="F504" s="38"/>
      <c r="G504" s="38"/>
      <c r="H504" s="38"/>
      <c r="I504" s="103"/>
      <c r="J504" s="40"/>
    </row>
    <row r="505" spans="1:10" ht="12.75">
      <c r="A505" s="38"/>
      <c r="B505" s="38"/>
      <c r="C505" s="38"/>
      <c r="D505" s="38"/>
      <c r="E505" s="38"/>
      <c r="F505" s="38"/>
      <c r="G505" s="38"/>
      <c r="H505" s="38"/>
      <c r="I505" s="103"/>
      <c r="J505" s="40"/>
    </row>
    <row r="506" spans="1:10" ht="12.75">
      <c r="A506" s="38"/>
      <c r="B506" s="38"/>
      <c r="C506" s="38"/>
      <c r="D506" s="38"/>
      <c r="E506" s="38"/>
      <c r="F506" s="38"/>
      <c r="G506" s="38"/>
      <c r="H506" s="38"/>
      <c r="I506" s="103"/>
      <c r="J506" s="40"/>
    </row>
    <row r="507" spans="1:10" ht="12.75">
      <c r="A507" s="38"/>
      <c r="B507" s="38"/>
      <c r="C507" s="38"/>
      <c r="D507" s="38"/>
      <c r="E507" s="38"/>
      <c r="F507" s="38"/>
      <c r="G507" s="38"/>
      <c r="H507" s="38"/>
      <c r="I507" s="103"/>
      <c r="J507" s="40"/>
    </row>
    <row r="508" spans="1:10" ht="12.75">
      <c r="A508" s="38"/>
      <c r="B508" s="38"/>
      <c r="C508" s="38"/>
      <c r="D508" s="38"/>
      <c r="E508" s="38"/>
      <c r="F508" s="38"/>
      <c r="G508" s="38"/>
      <c r="H508" s="38"/>
      <c r="I508" s="103"/>
      <c r="J508" s="40"/>
    </row>
    <row r="509" spans="1:10" ht="12.75">
      <c r="A509" s="38"/>
      <c r="B509" s="38"/>
      <c r="C509" s="38"/>
      <c r="D509" s="38"/>
      <c r="E509" s="38"/>
      <c r="F509" s="38"/>
      <c r="G509" s="38"/>
      <c r="H509" s="38"/>
      <c r="I509" s="103"/>
      <c r="J509" s="40"/>
    </row>
    <row r="510" spans="1:10" ht="12.75">
      <c r="A510" s="38"/>
      <c r="B510" s="38"/>
      <c r="C510" s="38"/>
      <c r="D510" s="38"/>
      <c r="E510" s="38"/>
      <c r="F510" s="38"/>
      <c r="G510" s="38"/>
      <c r="H510" s="38"/>
      <c r="I510" s="103"/>
      <c r="J510" s="40"/>
    </row>
    <row r="511" spans="1:10" ht="12.75">
      <c r="A511" s="38"/>
      <c r="B511" s="38"/>
      <c r="C511" s="38"/>
      <c r="D511" s="38"/>
      <c r="E511" s="38"/>
      <c r="F511" s="38"/>
      <c r="G511" s="38"/>
      <c r="H511" s="38"/>
      <c r="I511" s="103"/>
      <c r="J511" s="40"/>
    </row>
    <row r="512" spans="1:10" ht="12.75">
      <c r="A512" s="38"/>
      <c r="B512" s="38"/>
      <c r="C512" s="38"/>
      <c r="D512" s="38"/>
      <c r="E512" s="38"/>
      <c r="F512" s="38"/>
      <c r="G512" s="38"/>
      <c r="H512" s="38"/>
      <c r="I512" s="103"/>
      <c r="J512" s="40"/>
    </row>
    <row r="513" spans="1:10" ht="12.75">
      <c r="A513" s="38"/>
      <c r="B513" s="38"/>
      <c r="C513" s="38"/>
      <c r="D513" s="38"/>
      <c r="E513" s="38"/>
      <c r="F513" s="38"/>
      <c r="G513" s="38"/>
      <c r="H513" s="38"/>
      <c r="I513" s="103"/>
      <c r="J513" s="40"/>
    </row>
    <row r="514" spans="1:10" ht="12.75">
      <c r="A514" s="38"/>
      <c r="B514" s="38"/>
      <c r="C514" s="38"/>
      <c r="D514" s="38"/>
      <c r="E514" s="38"/>
      <c r="F514" s="38"/>
      <c r="G514" s="38"/>
      <c r="H514" s="38"/>
      <c r="I514" s="103"/>
      <c r="J514" s="40"/>
    </row>
    <row r="515" spans="1:10" ht="12.75">
      <c r="A515" s="38"/>
      <c r="B515" s="38"/>
      <c r="C515" s="38"/>
      <c r="D515" s="38"/>
      <c r="E515" s="38"/>
      <c r="F515" s="38"/>
      <c r="G515" s="38"/>
      <c r="H515" s="38"/>
      <c r="I515" s="103"/>
      <c r="J515" s="40"/>
    </row>
    <row r="516" spans="1:10" ht="12.75">
      <c r="A516" s="38"/>
      <c r="B516" s="38"/>
      <c r="C516" s="38"/>
      <c r="D516" s="38"/>
      <c r="E516" s="38"/>
      <c r="F516" s="38"/>
      <c r="G516" s="38"/>
      <c r="H516" s="38"/>
      <c r="I516" s="103"/>
      <c r="J516" s="40"/>
    </row>
    <row r="517" spans="1:10" ht="12.75">
      <c r="A517" s="38"/>
      <c r="B517" s="38"/>
      <c r="C517" s="38"/>
      <c r="D517" s="38"/>
      <c r="E517" s="38"/>
      <c r="F517" s="38"/>
      <c r="G517" s="38"/>
      <c r="H517" s="38"/>
      <c r="I517" s="103"/>
      <c r="J517" s="40"/>
    </row>
    <row r="518" spans="1:10" ht="12.75">
      <c r="A518" s="38"/>
      <c r="B518" s="38"/>
      <c r="C518" s="38"/>
      <c r="D518" s="38"/>
      <c r="E518" s="38"/>
      <c r="F518" s="38"/>
      <c r="G518" s="38"/>
      <c r="H518" s="38"/>
      <c r="I518" s="103"/>
      <c r="J518" s="40"/>
    </row>
    <row r="519" spans="1:10" ht="12.75">
      <c r="A519" s="38"/>
      <c r="B519" s="38"/>
      <c r="C519" s="38"/>
      <c r="D519" s="38"/>
      <c r="E519" s="38"/>
      <c r="F519" s="38"/>
      <c r="G519" s="38"/>
      <c r="H519" s="38"/>
      <c r="I519" s="103"/>
      <c r="J519" s="40"/>
    </row>
    <row r="520" spans="1:10" ht="12.75">
      <c r="A520" s="38"/>
      <c r="B520" s="38"/>
      <c r="C520" s="38"/>
      <c r="D520" s="38"/>
      <c r="E520" s="38"/>
      <c r="F520" s="38"/>
      <c r="G520" s="38"/>
      <c r="H520" s="38"/>
      <c r="I520" s="103"/>
      <c r="J520" s="40"/>
    </row>
    <row r="521" spans="1:10" ht="12.75">
      <c r="A521" s="38"/>
      <c r="B521" s="38"/>
      <c r="C521" s="38"/>
      <c r="D521" s="38"/>
      <c r="E521" s="38"/>
      <c r="F521" s="38"/>
      <c r="G521" s="38"/>
      <c r="H521" s="38"/>
      <c r="I521" s="103"/>
      <c r="J521" s="40"/>
    </row>
    <row r="522" spans="1:10" ht="12.75">
      <c r="A522" s="38"/>
      <c r="B522" s="38"/>
      <c r="C522" s="38"/>
      <c r="D522" s="38"/>
      <c r="E522" s="38"/>
      <c r="F522" s="38"/>
      <c r="G522" s="38"/>
      <c r="H522" s="38"/>
      <c r="I522" s="103"/>
      <c r="J522" s="40"/>
    </row>
    <row r="523" spans="1:10" ht="12.75">
      <c r="A523" s="38"/>
      <c r="B523" s="38"/>
      <c r="C523" s="38"/>
      <c r="D523" s="38"/>
      <c r="E523" s="38"/>
      <c r="F523" s="38"/>
      <c r="G523" s="38"/>
      <c r="H523" s="38"/>
      <c r="I523" s="103"/>
      <c r="J523" s="40"/>
    </row>
    <row r="524" spans="1:10" ht="12.75">
      <c r="A524" s="38"/>
      <c r="B524" s="38"/>
      <c r="C524" s="38"/>
      <c r="D524" s="38"/>
      <c r="E524" s="38"/>
      <c r="F524" s="38"/>
      <c r="G524" s="38"/>
      <c r="H524" s="38"/>
      <c r="I524" s="103"/>
      <c r="J524" s="40"/>
    </row>
    <row r="525" spans="1:10" ht="12.75">
      <c r="A525" s="38"/>
      <c r="B525" s="38"/>
      <c r="C525" s="38"/>
      <c r="D525" s="38"/>
      <c r="E525" s="38"/>
      <c r="F525" s="38"/>
      <c r="G525" s="38"/>
      <c r="H525" s="38"/>
      <c r="I525" s="103"/>
      <c r="J525" s="40"/>
    </row>
    <row r="526" spans="1:10" ht="12.75">
      <c r="A526" s="38"/>
      <c r="B526" s="38"/>
      <c r="C526" s="38"/>
      <c r="D526" s="38"/>
      <c r="E526" s="38"/>
      <c r="F526" s="38"/>
      <c r="G526" s="38"/>
      <c r="H526" s="38"/>
      <c r="I526" s="103"/>
      <c r="J526" s="40"/>
    </row>
    <row r="527" spans="1:10" ht="12.75">
      <c r="A527" s="38"/>
      <c r="B527" s="38"/>
      <c r="C527" s="38"/>
      <c r="D527" s="38"/>
      <c r="E527" s="38"/>
      <c r="F527" s="38"/>
      <c r="G527" s="38"/>
      <c r="H527" s="38"/>
      <c r="I527" s="103"/>
      <c r="J527" s="40"/>
    </row>
    <row r="528" spans="1:10" ht="12.75">
      <c r="A528" s="38"/>
      <c r="B528" s="38"/>
      <c r="C528" s="38"/>
      <c r="D528" s="38"/>
      <c r="E528" s="38"/>
      <c r="F528" s="38"/>
      <c r="G528" s="38"/>
      <c r="H528" s="38"/>
      <c r="I528" s="103"/>
      <c r="J528" s="40"/>
    </row>
    <row r="529" spans="1:10" ht="12.75">
      <c r="A529" s="38"/>
      <c r="B529" s="38"/>
      <c r="C529" s="38"/>
      <c r="D529" s="38"/>
      <c r="E529" s="38"/>
      <c r="F529" s="38"/>
      <c r="G529" s="38"/>
      <c r="H529" s="38"/>
      <c r="I529" s="103"/>
      <c r="J529" s="40"/>
    </row>
    <row r="530" spans="1:10" ht="12.75">
      <c r="A530" s="38"/>
      <c r="B530" s="38"/>
      <c r="C530" s="38"/>
      <c r="D530" s="38"/>
      <c r="E530" s="38"/>
      <c r="F530" s="38"/>
      <c r="G530" s="38"/>
      <c r="H530" s="38"/>
      <c r="I530" s="103"/>
      <c r="J530" s="40"/>
    </row>
    <row r="531" spans="1:10" ht="12.75">
      <c r="A531" s="38"/>
      <c r="B531" s="38"/>
      <c r="C531" s="38"/>
      <c r="D531" s="38"/>
      <c r="E531" s="38"/>
      <c r="F531" s="38"/>
      <c r="G531" s="38"/>
      <c r="H531" s="38"/>
      <c r="I531" s="103"/>
      <c r="J531" s="40"/>
    </row>
    <row r="532" spans="1:10" ht="12.75">
      <c r="A532" s="38"/>
      <c r="B532" s="38"/>
      <c r="C532" s="38"/>
      <c r="D532" s="38"/>
      <c r="E532" s="38"/>
      <c r="F532" s="38"/>
      <c r="G532" s="38"/>
      <c r="H532" s="38"/>
      <c r="I532" s="103"/>
      <c r="J532" s="40"/>
    </row>
    <row r="533" spans="1:10" ht="12.75">
      <c r="A533" s="38"/>
      <c r="B533" s="38"/>
      <c r="C533" s="38"/>
      <c r="D533" s="38"/>
      <c r="E533" s="38"/>
      <c r="F533" s="38"/>
      <c r="G533" s="38"/>
      <c r="H533" s="38"/>
      <c r="I533" s="103"/>
      <c r="J533" s="40"/>
    </row>
    <row r="534" spans="1:10" ht="12.75">
      <c r="A534" s="38"/>
      <c r="B534" s="38"/>
      <c r="C534" s="38"/>
      <c r="D534" s="38"/>
      <c r="E534" s="38"/>
      <c r="F534" s="38"/>
      <c r="G534" s="38"/>
      <c r="H534" s="38"/>
      <c r="I534" s="103"/>
      <c r="J534" s="40"/>
    </row>
    <row r="535" spans="1:10" ht="12.75">
      <c r="A535" s="38"/>
      <c r="B535" s="38"/>
      <c r="C535" s="38"/>
      <c r="D535" s="38"/>
      <c r="E535" s="38"/>
      <c r="F535" s="38"/>
      <c r="G535" s="38"/>
      <c r="H535" s="38"/>
      <c r="I535" s="103"/>
      <c r="J535" s="40"/>
    </row>
    <row r="536" spans="1:10" ht="12.75">
      <c r="A536" s="38"/>
      <c r="B536" s="38"/>
      <c r="C536" s="38"/>
      <c r="D536" s="38"/>
      <c r="E536" s="38"/>
      <c r="F536" s="38"/>
      <c r="G536" s="38"/>
      <c r="H536" s="38"/>
      <c r="I536" s="103"/>
      <c r="J536" s="40"/>
    </row>
    <row r="537" spans="1:10" ht="12.75">
      <c r="A537" s="38"/>
      <c r="B537" s="38"/>
      <c r="C537" s="38"/>
      <c r="D537" s="38"/>
      <c r="E537" s="38"/>
      <c r="F537" s="38"/>
      <c r="G537" s="38"/>
      <c r="H537" s="38"/>
      <c r="I537" s="103"/>
      <c r="J537" s="40"/>
    </row>
    <row r="538" spans="1:10" ht="12.75">
      <c r="A538" s="38"/>
      <c r="B538" s="38"/>
      <c r="C538" s="38"/>
      <c r="D538" s="38"/>
      <c r="E538" s="38"/>
      <c r="F538" s="38"/>
      <c r="G538" s="38"/>
      <c r="H538" s="38"/>
      <c r="I538" s="103"/>
      <c r="J538" s="40"/>
    </row>
    <row r="539" spans="1:10" ht="12.75">
      <c r="A539" s="38"/>
      <c r="B539" s="38"/>
      <c r="C539" s="38"/>
      <c r="D539" s="38"/>
      <c r="E539" s="38"/>
      <c r="F539" s="38"/>
      <c r="G539" s="38"/>
      <c r="H539" s="38"/>
      <c r="I539" s="103"/>
      <c r="J539" s="40"/>
    </row>
    <row r="540" spans="1:10" ht="12.75">
      <c r="A540" s="38"/>
      <c r="B540" s="38"/>
      <c r="C540" s="38"/>
      <c r="D540" s="38"/>
      <c r="E540" s="38"/>
      <c r="F540" s="38"/>
      <c r="G540" s="38"/>
      <c r="H540" s="38"/>
      <c r="I540" s="103"/>
      <c r="J540" s="40"/>
    </row>
    <row r="541" spans="1:10" ht="12.75">
      <c r="A541" s="38"/>
      <c r="B541" s="38"/>
      <c r="C541" s="38"/>
      <c r="D541" s="38"/>
      <c r="E541" s="38"/>
      <c r="F541" s="38"/>
      <c r="G541" s="38"/>
      <c r="H541" s="38"/>
      <c r="I541" s="103"/>
      <c r="J541" s="40"/>
    </row>
    <row r="542" spans="1:10" ht="12.75">
      <c r="A542" s="38"/>
      <c r="B542" s="38"/>
      <c r="C542" s="38"/>
      <c r="D542" s="38"/>
      <c r="E542" s="38"/>
      <c r="F542" s="38"/>
      <c r="G542" s="38"/>
      <c r="H542" s="38"/>
      <c r="I542" s="103"/>
      <c r="J542" s="40"/>
    </row>
    <row r="543" spans="1:10" ht="12.75">
      <c r="A543" s="38"/>
      <c r="B543" s="38"/>
      <c r="C543" s="38"/>
      <c r="D543" s="38"/>
      <c r="E543" s="38"/>
      <c r="F543" s="38"/>
      <c r="G543" s="38"/>
      <c r="H543" s="38"/>
      <c r="I543" s="103"/>
      <c r="J543" s="40"/>
    </row>
    <row r="544" spans="1:10" ht="12.75">
      <c r="A544" s="38"/>
      <c r="B544" s="38"/>
      <c r="C544" s="38"/>
      <c r="D544" s="38"/>
      <c r="E544" s="38"/>
      <c r="F544" s="38"/>
      <c r="G544" s="38"/>
      <c r="H544" s="38"/>
      <c r="I544" s="103"/>
      <c r="J544" s="40"/>
    </row>
    <row r="545" spans="1:10" ht="12.75">
      <c r="A545" s="38"/>
      <c r="B545" s="38"/>
      <c r="C545" s="38"/>
      <c r="D545" s="38"/>
      <c r="E545" s="38"/>
      <c r="F545" s="38"/>
      <c r="G545" s="38"/>
      <c r="H545" s="38"/>
      <c r="I545" s="103"/>
      <c r="J545" s="40"/>
    </row>
    <row r="546" spans="1:10" ht="12.75">
      <c r="A546" s="38"/>
      <c r="B546" s="38"/>
      <c r="C546" s="38"/>
      <c r="D546" s="38"/>
      <c r="E546" s="38"/>
      <c r="F546" s="38"/>
      <c r="G546" s="38"/>
      <c r="H546" s="38"/>
      <c r="I546" s="103"/>
      <c r="J546" s="40"/>
    </row>
    <row r="547" spans="1:10" ht="12.75">
      <c r="A547" s="38"/>
      <c r="B547" s="38"/>
      <c r="C547" s="38"/>
      <c r="D547" s="38"/>
      <c r="E547" s="38"/>
      <c r="F547" s="38"/>
      <c r="G547" s="38"/>
      <c r="H547" s="38"/>
      <c r="I547" s="103"/>
      <c r="J547" s="40"/>
    </row>
    <row r="548" spans="1:10" ht="12.75">
      <c r="A548" s="38"/>
      <c r="B548" s="38"/>
      <c r="C548" s="38"/>
      <c r="D548" s="38"/>
      <c r="E548" s="38"/>
      <c r="F548" s="38"/>
      <c r="G548" s="38"/>
      <c r="H548" s="38"/>
      <c r="I548" s="103"/>
      <c r="J548" s="40"/>
    </row>
    <row r="549" spans="1:10" ht="12.75">
      <c r="A549" s="38"/>
      <c r="B549" s="38"/>
      <c r="C549" s="38"/>
      <c r="D549" s="38"/>
      <c r="E549" s="38"/>
      <c r="F549" s="38"/>
      <c r="G549" s="38"/>
      <c r="H549" s="38"/>
      <c r="I549" s="103"/>
      <c r="J549" s="40"/>
    </row>
    <row r="550" spans="1:10" ht="12.75">
      <c r="A550" s="38"/>
      <c r="B550" s="38"/>
      <c r="C550" s="38"/>
      <c r="D550" s="38"/>
      <c r="E550" s="38"/>
      <c r="F550" s="38"/>
      <c r="G550" s="38"/>
      <c r="H550" s="38"/>
      <c r="I550" s="103"/>
      <c r="J550" s="40"/>
    </row>
    <row r="551" spans="1:10" ht="12.75">
      <c r="A551" s="38"/>
      <c r="B551" s="38"/>
      <c r="C551" s="38"/>
      <c r="D551" s="38"/>
      <c r="E551" s="38"/>
      <c r="F551" s="38"/>
      <c r="G551" s="38"/>
      <c r="H551" s="38"/>
      <c r="I551" s="103"/>
      <c r="J551" s="40"/>
    </row>
    <row r="552" spans="1:10" ht="12.75">
      <c r="A552" s="38"/>
      <c r="B552" s="38"/>
      <c r="C552" s="38"/>
      <c r="D552" s="38"/>
      <c r="E552" s="38"/>
      <c r="F552" s="38"/>
      <c r="G552" s="38"/>
      <c r="H552" s="38"/>
      <c r="I552" s="103"/>
      <c r="J552" s="40"/>
    </row>
    <row r="553" spans="1:10" ht="12.75">
      <c r="A553" s="38"/>
      <c r="B553" s="38"/>
      <c r="C553" s="38"/>
      <c r="D553" s="38"/>
      <c r="E553" s="38"/>
      <c r="F553" s="38"/>
      <c r="G553" s="38"/>
      <c r="H553" s="38"/>
      <c r="I553" s="103"/>
      <c r="J553" s="40"/>
    </row>
    <row r="554" spans="1:10" ht="12.75">
      <c r="A554" s="38"/>
      <c r="B554" s="38"/>
      <c r="C554" s="38"/>
      <c r="D554" s="38"/>
      <c r="E554" s="38"/>
      <c r="F554" s="38"/>
      <c r="G554" s="38"/>
      <c r="H554" s="38"/>
      <c r="I554" s="103"/>
      <c r="J554" s="40"/>
    </row>
    <row r="555" spans="1:10" ht="12.75">
      <c r="A555" s="38"/>
      <c r="B555" s="38"/>
      <c r="C555" s="38"/>
      <c r="D555" s="38"/>
      <c r="E555" s="38"/>
      <c r="F555" s="38"/>
      <c r="G555" s="38"/>
      <c r="H555" s="38"/>
      <c r="I555" s="103"/>
      <c r="J555" s="40"/>
    </row>
    <row r="556" spans="1:10" ht="12.75">
      <c r="A556" s="38"/>
      <c r="B556" s="38"/>
      <c r="C556" s="38"/>
      <c r="D556" s="38"/>
      <c r="E556" s="38"/>
      <c r="F556" s="38"/>
      <c r="G556" s="38"/>
      <c r="H556" s="38"/>
      <c r="I556" s="103"/>
      <c r="J556" s="40"/>
    </row>
    <row r="557" spans="1:10" ht="12.75">
      <c r="A557" s="38"/>
      <c r="B557" s="38"/>
      <c r="C557" s="38"/>
      <c r="D557" s="38"/>
      <c r="E557" s="38"/>
      <c r="F557" s="38"/>
      <c r="G557" s="38"/>
      <c r="H557" s="38"/>
      <c r="I557" s="103"/>
      <c r="J557" s="40"/>
    </row>
    <row r="558" spans="1:10" ht="12.75">
      <c r="A558" s="38"/>
      <c r="B558" s="38"/>
      <c r="C558" s="38"/>
      <c r="D558" s="38"/>
      <c r="E558" s="38"/>
      <c r="F558" s="38"/>
      <c r="G558" s="38"/>
      <c r="H558" s="38"/>
      <c r="I558" s="103"/>
      <c r="J558" s="40"/>
    </row>
    <row r="559" spans="1:10" ht="12.75">
      <c r="A559" s="38"/>
      <c r="B559" s="38"/>
      <c r="C559" s="38"/>
      <c r="D559" s="38"/>
      <c r="E559" s="38"/>
      <c r="F559" s="38"/>
      <c r="G559" s="38"/>
      <c r="H559" s="38"/>
      <c r="I559" s="103"/>
      <c r="J559" s="40"/>
    </row>
    <row r="560" spans="1:10" ht="12.75">
      <c r="A560" s="38"/>
      <c r="B560" s="38"/>
      <c r="C560" s="38"/>
      <c r="D560" s="38"/>
      <c r="E560" s="38"/>
      <c r="F560" s="38"/>
      <c r="G560" s="38"/>
      <c r="H560" s="38"/>
      <c r="I560" s="103"/>
      <c r="J560" s="40"/>
    </row>
    <row r="561" spans="1:10" ht="12.75">
      <c r="A561" s="38"/>
      <c r="B561" s="38"/>
      <c r="C561" s="38"/>
      <c r="D561" s="38"/>
      <c r="E561" s="38"/>
      <c r="F561" s="38"/>
      <c r="G561" s="38"/>
      <c r="H561" s="38"/>
      <c r="I561" s="103"/>
      <c r="J561" s="40"/>
    </row>
    <row r="562" spans="1:10" ht="12.75">
      <c r="A562" s="38"/>
      <c r="B562" s="38"/>
      <c r="C562" s="38"/>
      <c r="D562" s="38"/>
      <c r="E562" s="38"/>
      <c r="F562" s="38"/>
      <c r="G562" s="38"/>
      <c r="H562" s="38"/>
      <c r="I562" s="103"/>
      <c r="J562" s="40"/>
    </row>
    <row r="563" spans="1:10" ht="12.75">
      <c r="A563" s="38"/>
      <c r="B563" s="38"/>
      <c r="C563" s="38"/>
      <c r="D563" s="38"/>
      <c r="E563" s="38"/>
      <c r="F563" s="38"/>
      <c r="G563" s="38"/>
      <c r="H563" s="38"/>
      <c r="I563" s="103"/>
      <c r="J563" s="40"/>
    </row>
    <row r="564" spans="1:10" ht="12.75">
      <c r="A564" s="38"/>
      <c r="B564" s="38"/>
      <c r="C564" s="38"/>
      <c r="D564" s="38"/>
      <c r="E564" s="38"/>
      <c r="F564" s="38"/>
      <c r="G564" s="38"/>
      <c r="H564" s="38"/>
      <c r="I564" s="103"/>
      <c r="J564" s="40"/>
    </row>
    <row r="565" spans="1:10" ht="12.75">
      <c r="A565" s="38"/>
      <c r="B565" s="38"/>
      <c r="C565" s="38"/>
      <c r="D565" s="38"/>
      <c r="E565" s="38"/>
      <c r="F565" s="38"/>
      <c r="G565" s="38"/>
      <c r="H565" s="38"/>
      <c r="I565" s="103"/>
      <c r="J565" s="40"/>
    </row>
    <row r="566" spans="1:10" ht="12.75">
      <c r="A566" s="38"/>
      <c r="B566" s="38"/>
      <c r="C566" s="38"/>
      <c r="D566" s="38"/>
      <c r="E566" s="38"/>
      <c r="F566" s="38"/>
      <c r="G566" s="38"/>
      <c r="H566" s="38"/>
      <c r="I566" s="103"/>
      <c r="J566" s="40"/>
    </row>
    <row r="567" spans="1:10" ht="12.75">
      <c r="A567" s="38"/>
      <c r="B567" s="38"/>
      <c r="C567" s="38"/>
      <c r="D567" s="38"/>
      <c r="E567" s="38"/>
      <c r="F567" s="38"/>
      <c r="G567" s="38"/>
      <c r="H567" s="38"/>
      <c r="I567" s="103"/>
      <c r="J567" s="40"/>
    </row>
    <row r="568" spans="1:10" ht="12.75">
      <c r="A568" s="38"/>
      <c r="B568" s="38"/>
      <c r="C568" s="38"/>
      <c r="D568" s="38"/>
      <c r="E568" s="38"/>
      <c r="F568" s="38"/>
      <c r="G568" s="38"/>
      <c r="H568" s="38"/>
      <c r="I568" s="103"/>
      <c r="J568" s="40"/>
    </row>
    <row r="569" spans="1:10" ht="12.75">
      <c r="A569" s="38"/>
      <c r="B569" s="38"/>
      <c r="C569" s="38"/>
      <c r="D569" s="38"/>
      <c r="E569" s="38"/>
      <c r="F569" s="38"/>
      <c r="G569" s="38"/>
      <c r="H569" s="38"/>
      <c r="I569" s="103"/>
      <c r="J569" s="40"/>
    </row>
    <row r="570" spans="1:10" ht="12.75">
      <c r="A570" s="38"/>
      <c r="B570" s="38"/>
      <c r="C570" s="38"/>
      <c r="D570" s="38"/>
      <c r="E570" s="38"/>
      <c r="F570" s="38"/>
      <c r="G570" s="38"/>
      <c r="H570" s="38"/>
      <c r="I570" s="103"/>
      <c r="J570" s="40"/>
    </row>
    <row r="571" spans="1:10" ht="12.75">
      <c r="A571" s="38"/>
      <c r="B571" s="38"/>
      <c r="C571" s="38"/>
      <c r="D571" s="38"/>
      <c r="E571" s="38"/>
      <c r="F571" s="38"/>
      <c r="G571" s="38"/>
      <c r="H571" s="38"/>
      <c r="I571" s="103"/>
      <c r="J571" s="40"/>
    </row>
    <row r="572" spans="1:10" ht="12.75">
      <c r="A572" s="38"/>
      <c r="B572" s="38"/>
      <c r="C572" s="38"/>
      <c r="D572" s="38"/>
      <c r="E572" s="38"/>
      <c r="F572" s="38"/>
      <c r="G572" s="38"/>
      <c r="H572" s="38"/>
      <c r="I572" s="103"/>
      <c r="J572" s="40"/>
    </row>
    <row r="573" spans="1:10" ht="12.75">
      <c r="A573" s="38"/>
      <c r="B573" s="38"/>
      <c r="C573" s="38"/>
      <c r="D573" s="38"/>
      <c r="E573" s="38"/>
      <c r="F573" s="38"/>
      <c r="G573" s="38"/>
      <c r="H573" s="38"/>
      <c r="I573" s="103"/>
      <c r="J573" s="40"/>
    </row>
    <row r="574" spans="1:10" ht="12.75">
      <c r="A574" s="38"/>
      <c r="B574" s="38"/>
      <c r="C574" s="38"/>
      <c r="D574" s="38"/>
      <c r="E574" s="38"/>
      <c r="F574" s="38"/>
      <c r="G574" s="38"/>
      <c r="H574" s="38"/>
      <c r="I574" s="103"/>
      <c r="J574" s="40"/>
    </row>
    <row r="575" spans="1:10" ht="12.75">
      <c r="A575" s="38"/>
      <c r="B575" s="38"/>
      <c r="C575" s="38"/>
      <c r="D575" s="38"/>
      <c r="E575" s="38"/>
      <c r="F575" s="38"/>
      <c r="G575" s="38"/>
      <c r="H575" s="38"/>
      <c r="I575" s="103"/>
      <c r="J575" s="40"/>
    </row>
    <row r="576" spans="1:10" ht="12.75">
      <c r="A576" s="38"/>
      <c r="B576" s="38"/>
      <c r="C576" s="38"/>
      <c r="D576" s="38"/>
      <c r="E576" s="38"/>
      <c r="F576" s="38"/>
      <c r="G576" s="38"/>
      <c r="H576" s="38"/>
      <c r="I576" s="103"/>
      <c r="J576" s="40"/>
    </row>
    <row r="577" spans="1:10" ht="12.75">
      <c r="A577" s="38"/>
      <c r="B577" s="38"/>
      <c r="C577" s="38"/>
      <c r="D577" s="38"/>
      <c r="E577" s="38"/>
      <c r="F577" s="38"/>
      <c r="G577" s="38"/>
      <c r="H577" s="38"/>
      <c r="I577" s="103"/>
      <c r="J577" s="40"/>
    </row>
    <row r="578" spans="1:10" ht="12.75">
      <c r="A578" s="38"/>
      <c r="B578" s="38"/>
      <c r="C578" s="38"/>
      <c r="D578" s="38"/>
      <c r="E578" s="38"/>
      <c r="F578" s="38"/>
      <c r="G578" s="38"/>
      <c r="H578" s="38"/>
      <c r="I578" s="103"/>
      <c r="J578" s="40"/>
    </row>
    <row r="579" spans="1:10" ht="12.75">
      <c r="A579" s="38"/>
      <c r="B579" s="38"/>
      <c r="C579" s="38"/>
      <c r="D579" s="38"/>
      <c r="E579" s="38"/>
      <c r="F579" s="38"/>
      <c r="G579" s="38"/>
      <c r="H579" s="38"/>
      <c r="I579" s="103"/>
      <c r="J579" s="40"/>
    </row>
    <row r="580" spans="1:10" ht="12.75">
      <c r="A580" s="38"/>
      <c r="B580" s="38"/>
      <c r="C580" s="38"/>
      <c r="D580" s="38"/>
      <c r="E580" s="38"/>
      <c r="F580" s="38"/>
      <c r="G580" s="38"/>
      <c r="H580" s="38"/>
      <c r="I580" s="103"/>
      <c r="J580" s="40"/>
    </row>
    <row r="581" spans="1:10" ht="12.75">
      <c r="A581" s="38"/>
      <c r="B581" s="38"/>
      <c r="C581" s="38"/>
      <c r="D581" s="38"/>
      <c r="E581" s="38"/>
      <c r="F581" s="38"/>
      <c r="G581" s="38"/>
      <c r="H581" s="38"/>
      <c r="I581" s="103"/>
      <c r="J581" s="40"/>
    </row>
    <row r="582" spans="1:10" ht="12.75">
      <c r="A582" s="38"/>
      <c r="B582" s="38"/>
      <c r="C582" s="38"/>
      <c r="D582" s="38"/>
      <c r="E582" s="38"/>
      <c r="F582" s="38"/>
      <c r="G582" s="38"/>
      <c r="H582" s="38"/>
      <c r="I582" s="103"/>
      <c r="J582" s="40"/>
    </row>
    <row r="583" spans="1:10" ht="12.75">
      <c r="A583" s="38"/>
      <c r="B583" s="38"/>
      <c r="C583" s="38"/>
      <c r="D583" s="38"/>
      <c r="E583" s="38"/>
      <c r="F583" s="38"/>
      <c r="G583" s="38"/>
      <c r="H583" s="38"/>
      <c r="I583" s="103"/>
      <c r="J583" s="40"/>
    </row>
    <row r="584" spans="1:10" ht="12.75">
      <c r="A584" s="38"/>
      <c r="B584" s="38"/>
      <c r="C584" s="38"/>
      <c r="D584" s="38"/>
      <c r="E584" s="38"/>
      <c r="F584" s="38"/>
      <c r="G584" s="38"/>
      <c r="H584" s="38"/>
      <c r="I584" s="103"/>
      <c r="J584" s="40"/>
    </row>
    <row r="585" spans="1:10" ht="12.75">
      <c r="A585" s="38"/>
      <c r="B585" s="38"/>
      <c r="C585" s="38"/>
      <c r="D585" s="38"/>
      <c r="E585" s="38"/>
      <c r="F585" s="38"/>
      <c r="G585" s="38"/>
      <c r="H585" s="38"/>
      <c r="I585" s="103"/>
      <c r="J585" s="40"/>
    </row>
    <row r="586" spans="1:10" ht="12.75">
      <c r="A586" s="38"/>
      <c r="B586" s="38"/>
      <c r="C586" s="38"/>
      <c r="D586" s="38"/>
      <c r="E586" s="38"/>
      <c r="F586" s="38"/>
      <c r="G586" s="38"/>
      <c r="H586" s="38"/>
      <c r="I586" s="103"/>
      <c r="J586" s="40"/>
    </row>
    <row r="587" spans="1:10" ht="12.75">
      <c r="A587" s="38"/>
      <c r="B587" s="38"/>
      <c r="C587" s="38"/>
      <c r="D587" s="38"/>
      <c r="E587" s="38"/>
      <c r="F587" s="38"/>
      <c r="G587" s="38"/>
      <c r="H587" s="38"/>
      <c r="I587" s="103"/>
      <c r="J587" s="40"/>
    </row>
    <row r="588" spans="1:10" ht="12.75">
      <c r="A588" s="38"/>
      <c r="B588" s="38"/>
      <c r="C588" s="38"/>
      <c r="D588" s="38"/>
      <c r="E588" s="38"/>
      <c r="F588" s="38"/>
      <c r="G588" s="38"/>
      <c r="H588" s="38"/>
      <c r="I588" s="103"/>
      <c r="J588" s="40"/>
    </row>
    <row r="589" spans="1:10" ht="12.75">
      <c r="A589" s="38"/>
      <c r="B589" s="38"/>
      <c r="C589" s="38"/>
      <c r="D589" s="38"/>
      <c r="E589" s="38"/>
      <c r="F589" s="38"/>
      <c r="G589" s="38"/>
      <c r="H589" s="38"/>
      <c r="I589" s="103"/>
      <c r="J589" s="40"/>
    </row>
    <row r="590" spans="1:10" ht="12.75">
      <c r="A590" s="38"/>
      <c r="B590" s="38"/>
      <c r="C590" s="38"/>
      <c r="D590" s="38"/>
      <c r="E590" s="38"/>
      <c r="F590" s="38"/>
      <c r="G590" s="38"/>
      <c r="H590" s="38"/>
      <c r="I590" s="103"/>
      <c r="J590" s="40"/>
    </row>
    <row r="591" spans="1:10" ht="12.75">
      <c r="A591" s="38"/>
      <c r="B591" s="38"/>
      <c r="C591" s="38"/>
      <c r="D591" s="38"/>
      <c r="E591" s="38"/>
      <c r="F591" s="38"/>
      <c r="G591" s="38"/>
      <c r="H591" s="38"/>
      <c r="I591" s="103"/>
      <c r="J591" s="40"/>
    </row>
    <row r="592" spans="1:10" ht="12.75">
      <c r="A592" s="38"/>
      <c r="B592" s="38"/>
      <c r="C592" s="38"/>
      <c r="D592" s="38"/>
      <c r="E592" s="38"/>
      <c r="F592" s="38"/>
      <c r="G592" s="38"/>
      <c r="H592" s="38"/>
      <c r="I592" s="103"/>
      <c r="J592" s="40"/>
    </row>
    <row r="593" spans="1:10" ht="12.75">
      <c r="A593" s="38"/>
      <c r="B593" s="38"/>
      <c r="C593" s="38"/>
      <c r="D593" s="38"/>
      <c r="E593" s="38"/>
      <c r="F593" s="38"/>
      <c r="G593" s="38"/>
      <c r="H593" s="38"/>
      <c r="I593" s="103"/>
      <c r="J593" s="40"/>
    </row>
    <row r="594" spans="1:10" ht="12.75">
      <c r="A594" s="38"/>
      <c r="B594" s="38"/>
      <c r="C594" s="38"/>
      <c r="D594" s="38"/>
      <c r="E594" s="38"/>
      <c r="F594" s="38"/>
      <c r="G594" s="38"/>
      <c r="H594" s="38"/>
      <c r="I594" s="103"/>
      <c r="J594" s="40"/>
    </row>
    <row r="595" spans="1:10" ht="12.75">
      <c r="A595" s="38"/>
      <c r="B595" s="38"/>
      <c r="C595" s="38"/>
      <c r="D595" s="38"/>
      <c r="E595" s="38"/>
      <c r="F595" s="38"/>
      <c r="G595" s="38"/>
      <c r="H595" s="38"/>
      <c r="I595" s="103"/>
      <c r="J595" s="40"/>
    </row>
    <row r="596" spans="1:10" ht="12.75">
      <c r="A596" s="38"/>
      <c r="B596" s="38"/>
      <c r="C596" s="38"/>
      <c r="D596" s="38"/>
      <c r="E596" s="38"/>
      <c r="F596" s="38"/>
      <c r="G596" s="38"/>
      <c r="H596" s="38"/>
      <c r="I596" s="103"/>
      <c r="J596" s="40"/>
    </row>
    <row r="597" spans="1:10" ht="12.75">
      <c r="A597" s="38"/>
      <c r="B597" s="38"/>
      <c r="C597" s="38"/>
      <c r="D597" s="38"/>
      <c r="E597" s="38"/>
      <c r="F597" s="38"/>
      <c r="G597" s="38"/>
      <c r="H597" s="38"/>
      <c r="I597" s="103"/>
      <c r="J597" s="40"/>
    </row>
    <row r="598" spans="1:10" ht="12.75">
      <c r="A598" s="38"/>
      <c r="B598" s="38"/>
      <c r="C598" s="38"/>
      <c r="D598" s="38"/>
      <c r="E598" s="38"/>
      <c r="F598" s="38"/>
      <c r="G598" s="38"/>
      <c r="H598" s="38"/>
      <c r="I598" s="103"/>
      <c r="J598" s="40"/>
    </row>
    <row r="599" spans="1:10" ht="12.75">
      <c r="A599" s="38"/>
      <c r="B599" s="38"/>
      <c r="C599" s="38"/>
      <c r="D599" s="38"/>
      <c r="E599" s="38"/>
      <c r="F599" s="38"/>
      <c r="G599" s="38"/>
      <c r="H599" s="38"/>
      <c r="I599" s="103"/>
      <c r="J599" s="40"/>
    </row>
    <row r="600" spans="1:10" ht="12.75">
      <c r="A600" s="38"/>
      <c r="B600" s="38"/>
      <c r="C600" s="38"/>
      <c r="D600" s="38"/>
      <c r="E600" s="38"/>
      <c r="F600" s="38"/>
      <c r="G600" s="38"/>
      <c r="H600" s="38"/>
      <c r="I600" s="103"/>
      <c r="J600" s="40"/>
    </row>
    <row r="601" spans="1:10" ht="12.75">
      <c r="A601" s="38"/>
      <c r="B601" s="38"/>
      <c r="C601" s="38"/>
      <c r="D601" s="38"/>
      <c r="E601" s="38"/>
      <c r="F601" s="38"/>
      <c r="G601" s="38"/>
      <c r="H601" s="38"/>
      <c r="I601" s="103"/>
      <c r="J601" s="40"/>
    </row>
    <row r="602" spans="1:10" ht="12.75">
      <c r="A602" s="38"/>
      <c r="B602" s="38"/>
      <c r="C602" s="38"/>
      <c r="D602" s="38"/>
      <c r="E602" s="38"/>
      <c r="F602" s="38"/>
      <c r="G602" s="38"/>
      <c r="H602" s="38"/>
      <c r="I602" s="103"/>
      <c r="J602" s="40"/>
    </row>
    <row r="603" spans="1:10" ht="12.75">
      <c r="A603" s="38"/>
      <c r="B603" s="38"/>
      <c r="C603" s="38"/>
      <c r="D603" s="38"/>
      <c r="E603" s="38"/>
      <c r="F603" s="38"/>
      <c r="G603" s="38"/>
      <c r="H603" s="38"/>
      <c r="I603" s="103"/>
      <c r="J603" s="40"/>
    </row>
    <row r="604" spans="1:10" ht="12.75">
      <c r="A604" s="38"/>
      <c r="B604" s="38"/>
      <c r="C604" s="38"/>
      <c r="D604" s="38"/>
      <c r="E604" s="38"/>
      <c r="F604" s="38"/>
      <c r="G604" s="38"/>
      <c r="H604" s="38"/>
      <c r="I604" s="103"/>
      <c r="J604" s="40"/>
    </row>
    <row r="605" spans="1:10" ht="12.75">
      <c r="A605" s="38"/>
      <c r="B605" s="38"/>
      <c r="C605" s="38"/>
      <c r="D605" s="38"/>
      <c r="E605" s="38"/>
      <c r="F605" s="38"/>
      <c r="G605" s="38"/>
      <c r="H605" s="38"/>
      <c r="I605" s="103"/>
      <c r="J605" s="40"/>
    </row>
    <row r="606" spans="1:10" ht="12.75">
      <c r="A606" s="38"/>
      <c r="B606" s="38"/>
      <c r="C606" s="38"/>
      <c r="D606" s="38"/>
      <c r="E606" s="38"/>
      <c r="F606" s="38"/>
      <c r="G606" s="38"/>
      <c r="H606" s="38"/>
      <c r="I606" s="103"/>
      <c r="J606" s="40"/>
    </row>
    <row r="607" spans="1:10" ht="12.75">
      <c r="A607" s="38"/>
      <c r="B607" s="38"/>
      <c r="C607" s="38"/>
      <c r="D607" s="38"/>
      <c r="E607" s="38"/>
      <c r="F607" s="38"/>
      <c r="G607" s="38"/>
      <c r="H607" s="38"/>
      <c r="I607" s="103"/>
      <c r="J607" s="40"/>
    </row>
    <row r="608" spans="1:10" ht="12.75">
      <c r="A608" s="38"/>
      <c r="B608" s="38"/>
      <c r="C608" s="38"/>
      <c r="D608" s="38"/>
      <c r="E608" s="38"/>
      <c r="F608" s="38"/>
      <c r="G608" s="38"/>
      <c r="H608" s="38"/>
      <c r="I608" s="103"/>
      <c r="J608" s="40"/>
    </row>
    <row r="609" spans="9:32" s="38" customFormat="1" ht="12.75">
      <c r="I609" s="103"/>
      <c r="J609" s="40"/>
      <c r="K609" s="575"/>
      <c r="L609" s="528"/>
      <c r="M609" s="528"/>
      <c r="N609" s="528"/>
      <c r="O609" s="528"/>
      <c r="P609" s="528"/>
      <c r="Q609" s="528"/>
      <c r="R609" s="528"/>
      <c r="S609" s="528"/>
      <c r="U609" s="522"/>
      <c r="V609" s="522"/>
      <c r="W609" s="522"/>
      <c r="X609" s="522"/>
      <c r="Y609" s="522"/>
      <c r="Z609" s="522"/>
      <c r="AA609" s="522"/>
      <c r="AB609" s="522"/>
      <c r="AD609" s="612"/>
      <c r="AE609" s="612"/>
      <c r="AF609" s="612"/>
    </row>
    <row r="610" spans="9:32" s="38" customFormat="1" ht="12.75">
      <c r="I610" s="103"/>
      <c r="J610" s="40"/>
      <c r="K610" s="575"/>
      <c r="L610" s="528"/>
      <c r="M610" s="528"/>
      <c r="N610" s="528"/>
      <c r="O610" s="528"/>
      <c r="P610" s="528"/>
      <c r="Q610" s="528"/>
      <c r="R610" s="528"/>
      <c r="S610" s="528"/>
      <c r="U610" s="522"/>
      <c r="V610" s="522"/>
      <c r="W610" s="522"/>
      <c r="X610" s="522"/>
      <c r="Y610" s="522"/>
      <c r="Z610" s="522"/>
      <c r="AA610" s="522"/>
      <c r="AB610" s="522"/>
      <c r="AD610" s="612"/>
      <c r="AE610" s="612"/>
      <c r="AF610" s="612"/>
    </row>
    <row r="611" spans="9:32" s="38" customFormat="1" ht="12.75">
      <c r="I611" s="103"/>
      <c r="J611" s="40"/>
      <c r="K611" s="575"/>
      <c r="L611" s="528"/>
      <c r="M611" s="528"/>
      <c r="N611" s="528"/>
      <c r="O611" s="528"/>
      <c r="P611" s="528"/>
      <c r="Q611" s="528"/>
      <c r="R611" s="528"/>
      <c r="S611" s="528"/>
      <c r="U611" s="522"/>
      <c r="V611" s="522"/>
      <c r="W611" s="522"/>
      <c r="X611" s="522"/>
      <c r="Y611" s="522"/>
      <c r="Z611" s="522"/>
      <c r="AA611" s="522"/>
      <c r="AB611" s="522"/>
      <c r="AD611" s="612"/>
      <c r="AE611" s="612"/>
      <c r="AF611" s="612"/>
    </row>
    <row r="612" spans="9:32" s="38" customFormat="1" ht="12.75">
      <c r="I612" s="103"/>
      <c r="J612" s="40"/>
      <c r="K612" s="575"/>
      <c r="L612" s="528"/>
      <c r="M612" s="528"/>
      <c r="N612" s="528"/>
      <c r="O612" s="528"/>
      <c r="P612" s="528"/>
      <c r="Q612" s="528"/>
      <c r="R612" s="528"/>
      <c r="S612" s="528"/>
      <c r="U612" s="522"/>
      <c r="V612" s="522"/>
      <c r="W612" s="522"/>
      <c r="X612" s="522"/>
      <c r="Y612" s="522"/>
      <c r="Z612" s="522"/>
      <c r="AA612" s="522"/>
      <c r="AB612" s="522"/>
      <c r="AD612" s="612"/>
      <c r="AE612" s="612"/>
      <c r="AF612" s="612"/>
    </row>
    <row r="613" spans="9:32" s="38" customFormat="1" ht="12.75">
      <c r="I613" s="103"/>
      <c r="J613" s="40"/>
      <c r="K613" s="575"/>
      <c r="L613" s="528"/>
      <c r="M613" s="528"/>
      <c r="N613" s="528"/>
      <c r="O613" s="528"/>
      <c r="P613" s="528"/>
      <c r="Q613" s="528"/>
      <c r="R613" s="528"/>
      <c r="S613" s="528"/>
      <c r="U613" s="522"/>
      <c r="V613" s="522"/>
      <c r="W613" s="522"/>
      <c r="X613" s="522"/>
      <c r="Y613" s="522"/>
      <c r="Z613" s="522"/>
      <c r="AA613" s="522"/>
      <c r="AB613" s="522"/>
      <c r="AD613" s="612"/>
      <c r="AE613" s="612"/>
      <c r="AF613" s="612"/>
    </row>
    <row r="614" spans="9:32" s="38" customFormat="1" ht="12.75">
      <c r="I614" s="103"/>
      <c r="J614" s="40"/>
      <c r="K614" s="575"/>
      <c r="L614" s="528"/>
      <c r="M614" s="528"/>
      <c r="N614" s="528"/>
      <c r="O614" s="528"/>
      <c r="P614" s="528"/>
      <c r="Q614" s="528"/>
      <c r="R614" s="528"/>
      <c r="S614" s="528"/>
      <c r="U614" s="522"/>
      <c r="V614" s="522"/>
      <c r="W614" s="522"/>
      <c r="X614" s="522"/>
      <c r="Y614" s="522"/>
      <c r="Z614" s="522"/>
      <c r="AA614" s="522"/>
      <c r="AB614" s="522"/>
      <c r="AD614" s="612"/>
      <c r="AE614" s="612"/>
      <c r="AF614" s="612"/>
    </row>
    <row r="615" spans="9:32" s="38" customFormat="1" ht="12.75">
      <c r="I615" s="103"/>
      <c r="J615" s="40"/>
      <c r="K615" s="575"/>
      <c r="L615" s="528"/>
      <c r="M615" s="528"/>
      <c r="N615" s="528"/>
      <c r="O615" s="528"/>
      <c r="P615" s="528"/>
      <c r="Q615" s="528"/>
      <c r="R615" s="528"/>
      <c r="S615" s="528"/>
      <c r="U615" s="522"/>
      <c r="V615" s="522"/>
      <c r="W615" s="522"/>
      <c r="X615" s="522"/>
      <c r="Y615" s="522"/>
      <c r="Z615" s="522"/>
      <c r="AA615" s="522"/>
      <c r="AB615" s="522"/>
      <c r="AD615" s="612"/>
      <c r="AE615" s="612"/>
      <c r="AF615" s="612"/>
    </row>
    <row r="616" spans="9:32" s="38" customFormat="1" ht="12.75">
      <c r="I616" s="103"/>
      <c r="J616" s="40"/>
      <c r="K616" s="575"/>
      <c r="L616" s="528"/>
      <c r="M616" s="528"/>
      <c r="N616" s="528"/>
      <c r="O616" s="528"/>
      <c r="P616" s="528"/>
      <c r="Q616" s="528"/>
      <c r="R616" s="528"/>
      <c r="S616" s="528"/>
      <c r="U616" s="522"/>
      <c r="V616" s="522"/>
      <c r="W616" s="522"/>
      <c r="X616" s="522"/>
      <c r="Y616" s="522"/>
      <c r="Z616" s="522"/>
      <c r="AA616" s="522"/>
      <c r="AB616" s="522"/>
      <c r="AD616" s="612"/>
      <c r="AE616" s="612"/>
      <c r="AF616" s="612"/>
    </row>
    <row r="617" spans="9:32" s="38" customFormat="1" ht="12.75">
      <c r="I617" s="103"/>
      <c r="J617" s="40"/>
      <c r="K617" s="575"/>
      <c r="L617" s="528"/>
      <c r="M617" s="528"/>
      <c r="N617" s="528"/>
      <c r="O617" s="528"/>
      <c r="P617" s="528"/>
      <c r="Q617" s="528"/>
      <c r="R617" s="528"/>
      <c r="S617" s="528"/>
      <c r="U617" s="522"/>
      <c r="V617" s="522"/>
      <c r="W617" s="522"/>
      <c r="X617" s="522"/>
      <c r="Y617" s="522"/>
      <c r="Z617" s="522"/>
      <c r="AA617" s="522"/>
      <c r="AB617" s="522"/>
      <c r="AD617" s="612"/>
      <c r="AE617" s="612"/>
      <c r="AF617" s="612"/>
    </row>
    <row r="618" spans="9:32" s="38" customFormat="1" ht="12.75">
      <c r="I618" s="103"/>
      <c r="J618" s="40"/>
      <c r="K618" s="575"/>
      <c r="L618" s="528"/>
      <c r="M618" s="528"/>
      <c r="N618" s="528"/>
      <c r="O618" s="528"/>
      <c r="P618" s="528"/>
      <c r="Q618" s="528"/>
      <c r="R618" s="528"/>
      <c r="S618" s="528"/>
      <c r="U618" s="522"/>
      <c r="V618" s="522"/>
      <c r="W618" s="522"/>
      <c r="X618" s="522"/>
      <c r="Y618" s="522"/>
      <c r="Z618" s="522"/>
      <c r="AA618" s="522"/>
      <c r="AB618" s="522"/>
      <c r="AD618" s="612"/>
      <c r="AE618" s="612"/>
      <c r="AF618" s="612"/>
    </row>
    <row r="619" spans="9:32" s="38" customFormat="1" ht="12.75">
      <c r="I619" s="103"/>
      <c r="J619" s="40"/>
      <c r="K619" s="575"/>
      <c r="L619" s="528"/>
      <c r="M619" s="528"/>
      <c r="N619" s="528"/>
      <c r="O619" s="528"/>
      <c r="P619" s="528"/>
      <c r="Q619" s="528"/>
      <c r="R619" s="528"/>
      <c r="S619" s="528"/>
      <c r="U619" s="522"/>
      <c r="V619" s="522"/>
      <c r="W619" s="522"/>
      <c r="X619" s="522"/>
      <c r="Y619" s="522"/>
      <c r="Z619" s="522"/>
      <c r="AA619" s="522"/>
      <c r="AB619" s="522"/>
      <c r="AD619" s="612"/>
      <c r="AE619" s="612"/>
      <c r="AF619" s="612"/>
    </row>
    <row r="620" spans="9:32" s="38" customFormat="1" ht="12.75">
      <c r="I620" s="103"/>
      <c r="J620" s="40"/>
      <c r="K620" s="575"/>
      <c r="L620" s="528"/>
      <c r="M620" s="528"/>
      <c r="N620" s="528"/>
      <c r="O620" s="528"/>
      <c r="P620" s="528"/>
      <c r="Q620" s="528"/>
      <c r="R620" s="528"/>
      <c r="S620" s="528"/>
      <c r="U620" s="522"/>
      <c r="V620" s="522"/>
      <c r="W620" s="522"/>
      <c r="X620" s="522"/>
      <c r="Y620" s="522"/>
      <c r="Z620" s="522"/>
      <c r="AA620" s="522"/>
      <c r="AB620" s="522"/>
      <c r="AD620" s="612"/>
      <c r="AE620" s="612"/>
      <c r="AF620" s="612"/>
    </row>
    <row r="621" spans="9:32" s="38" customFormat="1" ht="12.75">
      <c r="I621" s="103"/>
      <c r="J621" s="40"/>
      <c r="K621" s="575"/>
      <c r="L621" s="528"/>
      <c r="M621" s="528"/>
      <c r="N621" s="528"/>
      <c r="O621" s="528"/>
      <c r="P621" s="528"/>
      <c r="Q621" s="528"/>
      <c r="R621" s="528"/>
      <c r="S621" s="528"/>
      <c r="U621" s="522"/>
      <c r="V621" s="522"/>
      <c r="W621" s="522"/>
      <c r="X621" s="522"/>
      <c r="Y621" s="522"/>
      <c r="Z621" s="522"/>
      <c r="AA621" s="522"/>
      <c r="AB621" s="522"/>
      <c r="AD621" s="612"/>
      <c r="AE621" s="612"/>
      <c r="AF621" s="612"/>
    </row>
    <row r="622" spans="9:32" s="38" customFormat="1" ht="12.75">
      <c r="I622" s="103"/>
      <c r="J622" s="40"/>
      <c r="K622" s="575"/>
      <c r="L622" s="528"/>
      <c r="M622" s="528"/>
      <c r="N622" s="528"/>
      <c r="O622" s="528"/>
      <c r="P622" s="528"/>
      <c r="Q622" s="528"/>
      <c r="R622" s="528"/>
      <c r="S622" s="528"/>
      <c r="U622" s="522"/>
      <c r="V622" s="522"/>
      <c r="W622" s="522"/>
      <c r="X622" s="522"/>
      <c r="Y622" s="522"/>
      <c r="Z622" s="522"/>
      <c r="AA622" s="522"/>
      <c r="AB622" s="522"/>
      <c r="AD622" s="612"/>
      <c r="AE622" s="612"/>
      <c r="AF622" s="612"/>
    </row>
    <row r="623" spans="9:32" s="38" customFormat="1" ht="12.75">
      <c r="I623" s="103"/>
      <c r="J623" s="40"/>
      <c r="K623" s="575"/>
      <c r="L623" s="528"/>
      <c r="M623" s="528"/>
      <c r="N623" s="528"/>
      <c r="O623" s="528"/>
      <c r="P623" s="528"/>
      <c r="Q623" s="528"/>
      <c r="R623" s="528"/>
      <c r="S623" s="528"/>
      <c r="U623" s="522"/>
      <c r="V623" s="522"/>
      <c r="W623" s="522"/>
      <c r="X623" s="522"/>
      <c r="Y623" s="522"/>
      <c r="Z623" s="522"/>
      <c r="AA623" s="522"/>
      <c r="AB623" s="522"/>
      <c r="AD623" s="612"/>
      <c r="AE623" s="612"/>
      <c r="AF623" s="612"/>
    </row>
    <row r="624" spans="9:32" s="38" customFormat="1" ht="12.75">
      <c r="I624" s="103"/>
      <c r="J624" s="40"/>
      <c r="K624" s="575"/>
      <c r="L624" s="528"/>
      <c r="M624" s="528"/>
      <c r="N624" s="528"/>
      <c r="O624" s="528"/>
      <c r="P624" s="528"/>
      <c r="Q624" s="528"/>
      <c r="R624" s="528"/>
      <c r="S624" s="528"/>
      <c r="U624" s="522"/>
      <c r="V624" s="522"/>
      <c r="W624" s="522"/>
      <c r="X624" s="522"/>
      <c r="Y624" s="522"/>
      <c r="Z624" s="522"/>
      <c r="AA624" s="522"/>
      <c r="AB624" s="522"/>
      <c r="AD624" s="612"/>
      <c r="AE624" s="612"/>
      <c r="AF624" s="612"/>
    </row>
    <row r="625" spans="9:32" s="38" customFormat="1" ht="12.75">
      <c r="I625" s="103"/>
      <c r="J625" s="40"/>
      <c r="K625" s="575"/>
      <c r="L625" s="528"/>
      <c r="M625" s="528"/>
      <c r="N625" s="528"/>
      <c r="O625" s="528"/>
      <c r="P625" s="528"/>
      <c r="Q625" s="528"/>
      <c r="R625" s="528"/>
      <c r="S625" s="528"/>
      <c r="U625" s="522"/>
      <c r="V625" s="522"/>
      <c r="W625" s="522"/>
      <c r="X625" s="522"/>
      <c r="Y625" s="522"/>
      <c r="Z625" s="522"/>
      <c r="AA625" s="522"/>
      <c r="AB625" s="522"/>
      <c r="AD625" s="612"/>
      <c r="AE625" s="612"/>
      <c r="AF625" s="612"/>
    </row>
    <row r="626" spans="9:32" s="38" customFormat="1" ht="12.75">
      <c r="I626" s="103"/>
      <c r="J626" s="40"/>
      <c r="K626" s="575"/>
      <c r="L626" s="528"/>
      <c r="M626" s="528"/>
      <c r="N626" s="528"/>
      <c r="O626" s="528"/>
      <c r="P626" s="528"/>
      <c r="Q626" s="528"/>
      <c r="R626" s="528"/>
      <c r="S626" s="528"/>
      <c r="U626" s="522"/>
      <c r="V626" s="522"/>
      <c r="W626" s="522"/>
      <c r="X626" s="522"/>
      <c r="Y626" s="522"/>
      <c r="Z626" s="522"/>
      <c r="AA626" s="522"/>
      <c r="AB626" s="522"/>
      <c r="AD626" s="612"/>
      <c r="AE626" s="612"/>
      <c r="AF626" s="612"/>
    </row>
    <row r="627" spans="9:32" s="38" customFormat="1" ht="12.75">
      <c r="I627" s="103"/>
      <c r="J627" s="40"/>
      <c r="K627" s="575"/>
      <c r="L627" s="528"/>
      <c r="M627" s="528"/>
      <c r="N627" s="528"/>
      <c r="O627" s="528"/>
      <c r="P627" s="528"/>
      <c r="Q627" s="528"/>
      <c r="R627" s="528"/>
      <c r="S627" s="528"/>
      <c r="U627" s="522"/>
      <c r="V627" s="522"/>
      <c r="W627" s="522"/>
      <c r="X627" s="522"/>
      <c r="Y627" s="522"/>
      <c r="Z627" s="522"/>
      <c r="AA627" s="522"/>
      <c r="AB627" s="522"/>
      <c r="AD627" s="612"/>
      <c r="AE627" s="612"/>
      <c r="AF627" s="612"/>
    </row>
    <row r="628" spans="9:32" s="38" customFormat="1" ht="12.75">
      <c r="I628" s="103"/>
      <c r="J628" s="40"/>
      <c r="K628" s="575"/>
      <c r="L628" s="528"/>
      <c r="M628" s="528"/>
      <c r="N628" s="528"/>
      <c r="O628" s="528"/>
      <c r="P628" s="528"/>
      <c r="Q628" s="528"/>
      <c r="R628" s="528"/>
      <c r="S628" s="528"/>
      <c r="U628" s="522"/>
      <c r="V628" s="522"/>
      <c r="W628" s="522"/>
      <c r="X628" s="522"/>
      <c r="Y628" s="522"/>
      <c r="Z628" s="522"/>
      <c r="AA628" s="522"/>
      <c r="AB628" s="522"/>
      <c r="AD628" s="612"/>
      <c r="AE628" s="612"/>
      <c r="AF628" s="612"/>
    </row>
    <row r="629" spans="9:32" s="38" customFormat="1" ht="12.75">
      <c r="I629" s="103"/>
      <c r="J629" s="40"/>
      <c r="K629" s="575"/>
      <c r="L629" s="528"/>
      <c r="M629" s="528"/>
      <c r="N629" s="528"/>
      <c r="O629" s="528"/>
      <c r="P629" s="528"/>
      <c r="Q629" s="528"/>
      <c r="R629" s="528"/>
      <c r="S629" s="528"/>
      <c r="U629" s="522"/>
      <c r="V629" s="522"/>
      <c r="W629" s="522"/>
      <c r="X629" s="522"/>
      <c r="Y629" s="522"/>
      <c r="Z629" s="522"/>
      <c r="AA629" s="522"/>
      <c r="AB629" s="522"/>
      <c r="AD629" s="612"/>
      <c r="AE629" s="612"/>
      <c r="AF629" s="612"/>
    </row>
    <row r="630" spans="9:32" s="38" customFormat="1" ht="12.75">
      <c r="I630" s="103"/>
      <c r="J630" s="40"/>
      <c r="K630" s="575"/>
      <c r="L630" s="528"/>
      <c r="M630" s="528"/>
      <c r="N630" s="528"/>
      <c r="O630" s="528"/>
      <c r="P630" s="528"/>
      <c r="Q630" s="528"/>
      <c r="R630" s="528"/>
      <c r="S630" s="528"/>
      <c r="U630" s="522"/>
      <c r="V630" s="522"/>
      <c r="W630" s="522"/>
      <c r="X630" s="522"/>
      <c r="Y630" s="522"/>
      <c r="Z630" s="522"/>
      <c r="AA630" s="522"/>
      <c r="AB630" s="522"/>
      <c r="AD630" s="612"/>
      <c r="AE630" s="612"/>
      <c r="AF630" s="612"/>
    </row>
    <row r="631" spans="9:32" s="38" customFormat="1" ht="12.75">
      <c r="I631" s="103"/>
      <c r="J631" s="40"/>
      <c r="K631" s="575"/>
      <c r="L631" s="528"/>
      <c r="M631" s="528"/>
      <c r="N631" s="528"/>
      <c r="O631" s="528"/>
      <c r="P631" s="528"/>
      <c r="Q631" s="528"/>
      <c r="R631" s="528"/>
      <c r="S631" s="528"/>
      <c r="U631" s="522"/>
      <c r="V631" s="522"/>
      <c r="W631" s="522"/>
      <c r="X631" s="522"/>
      <c r="Y631" s="522"/>
      <c r="Z631" s="522"/>
      <c r="AA631" s="522"/>
      <c r="AB631" s="522"/>
      <c r="AD631" s="612"/>
      <c r="AE631" s="612"/>
      <c r="AF631" s="612"/>
    </row>
    <row r="632" spans="9:32" s="38" customFormat="1" ht="12.75">
      <c r="I632" s="103"/>
      <c r="J632" s="40"/>
      <c r="K632" s="575"/>
      <c r="L632" s="528"/>
      <c r="M632" s="528"/>
      <c r="N632" s="528"/>
      <c r="O632" s="528"/>
      <c r="P632" s="528"/>
      <c r="Q632" s="528"/>
      <c r="R632" s="528"/>
      <c r="S632" s="528"/>
      <c r="U632" s="522"/>
      <c r="V632" s="522"/>
      <c r="W632" s="522"/>
      <c r="X632" s="522"/>
      <c r="Y632" s="522"/>
      <c r="Z632" s="522"/>
      <c r="AA632" s="522"/>
      <c r="AB632" s="522"/>
      <c r="AD632" s="612"/>
      <c r="AE632" s="612"/>
      <c r="AF632" s="612"/>
    </row>
    <row r="633" spans="9:32" s="38" customFormat="1" ht="12.75">
      <c r="I633" s="103"/>
      <c r="J633" s="40"/>
      <c r="K633" s="575"/>
      <c r="L633" s="528"/>
      <c r="M633" s="528"/>
      <c r="N633" s="528"/>
      <c r="O633" s="528"/>
      <c r="P633" s="528"/>
      <c r="Q633" s="528"/>
      <c r="R633" s="528"/>
      <c r="S633" s="528"/>
      <c r="U633" s="522"/>
      <c r="V633" s="522"/>
      <c r="W633" s="522"/>
      <c r="X633" s="522"/>
      <c r="Y633" s="522"/>
      <c r="Z633" s="522"/>
      <c r="AA633" s="522"/>
      <c r="AB633" s="522"/>
      <c r="AD633" s="612"/>
      <c r="AE633" s="612"/>
      <c r="AF633" s="612"/>
    </row>
    <row r="634" spans="9:32" s="38" customFormat="1" ht="12.75">
      <c r="I634" s="103"/>
      <c r="J634" s="40"/>
      <c r="K634" s="575"/>
      <c r="L634" s="528"/>
      <c r="M634" s="528"/>
      <c r="N634" s="528"/>
      <c r="O634" s="528"/>
      <c r="P634" s="528"/>
      <c r="Q634" s="528"/>
      <c r="R634" s="528"/>
      <c r="S634" s="528"/>
      <c r="U634" s="522"/>
      <c r="V634" s="522"/>
      <c r="W634" s="522"/>
      <c r="X634" s="522"/>
      <c r="Y634" s="522"/>
      <c r="Z634" s="522"/>
      <c r="AA634" s="522"/>
      <c r="AB634" s="522"/>
      <c r="AD634" s="612"/>
      <c r="AE634" s="612"/>
      <c r="AF634" s="612"/>
    </row>
    <row r="635" spans="9:32" s="38" customFormat="1" ht="12.75">
      <c r="I635" s="103"/>
      <c r="J635" s="40"/>
      <c r="K635" s="575"/>
      <c r="L635" s="528"/>
      <c r="M635" s="528"/>
      <c r="N635" s="528"/>
      <c r="O635" s="528"/>
      <c r="P635" s="528"/>
      <c r="Q635" s="528"/>
      <c r="R635" s="528"/>
      <c r="S635" s="528"/>
      <c r="U635" s="522"/>
      <c r="V635" s="522"/>
      <c r="W635" s="522"/>
      <c r="X635" s="522"/>
      <c r="Y635" s="522"/>
      <c r="Z635" s="522"/>
      <c r="AA635" s="522"/>
      <c r="AB635" s="522"/>
      <c r="AD635" s="612"/>
      <c r="AE635" s="612"/>
      <c r="AF635" s="612"/>
    </row>
    <row r="636" spans="9:32" s="38" customFormat="1" ht="12.75">
      <c r="I636" s="103"/>
      <c r="J636" s="40"/>
      <c r="K636" s="575"/>
      <c r="L636" s="528"/>
      <c r="M636" s="528"/>
      <c r="N636" s="528"/>
      <c r="O636" s="528"/>
      <c r="P636" s="528"/>
      <c r="Q636" s="528"/>
      <c r="R636" s="528"/>
      <c r="S636" s="528"/>
      <c r="U636" s="522"/>
      <c r="V636" s="522"/>
      <c r="W636" s="522"/>
      <c r="X636" s="522"/>
      <c r="Y636" s="522"/>
      <c r="Z636" s="522"/>
      <c r="AA636" s="522"/>
      <c r="AB636" s="522"/>
      <c r="AD636" s="612"/>
      <c r="AE636" s="612"/>
      <c r="AF636" s="612"/>
    </row>
    <row r="637" spans="9:32" s="38" customFormat="1" ht="12.75">
      <c r="I637" s="103"/>
      <c r="J637" s="40"/>
      <c r="K637" s="575"/>
      <c r="L637" s="528"/>
      <c r="M637" s="528"/>
      <c r="N637" s="528"/>
      <c r="O637" s="528"/>
      <c r="P637" s="528"/>
      <c r="Q637" s="528"/>
      <c r="R637" s="528"/>
      <c r="S637" s="528"/>
      <c r="U637" s="522"/>
      <c r="V637" s="522"/>
      <c r="W637" s="522"/>
      <c r="X637" s="522"/>
      <c r="Y637" s="522"/>
      <c r="Z637" s="522"/>
      <c r="AA637" s="522"/>
      <c r="AB637" s="522"/>
      <c r="AD637" s="612"/>
      <c r="AE637" s="612"/>
      <c r="AF637" s="612"/>
    </row>
    <row r="638" spans="9:32" s="38" customFormat="1" ht="12.75">
      <c r="I638" s="103"/>
      <c r="J638" s="40"/>
      <c r="K638" s="575"/>
      <c r="L638" s="528"/>
      <c r="M638" s="528"/>
      <c r="N638" s="528"/>
      <c r="O638" s="528"/>
      <c r="P638" s="528"/>
      <c r="Q638" s="528"/>
      <c r="R638" s="528"/>
      <c r="S638" s="528"/>
      <c r="U638" s="522"/>
      <c r="V638" s="522"/>
      <c r="W638" s="522"/>
      <c r="X638" s="522"/>
      <c r="Y638" s="522"/>
      <c r="Z638" s="522"/>
      <c r="AA638" s="522"/>
      <c r="AB638" s="522"/>
      <c r="AD638" s="612"/>
      <c r="AE638" s="612"/>
      <c r="AF638" s="612"/>
    </row>
    <row r="639" spans="9:32" s="38" customFormat="1" ht="12.75">
      <c r="I639" s="103"/>
      <c r="J639" s="40"/>
      <c r="K639" s="575"/>
      <c r="L639" s="528"/>
      <c r="M639" s="528"/>
      <c r="N639" s="528"/>
      <c r="O639" s="528"/>
      <c r="P639" s="528"/>
      <c r="Q639" s="528"/>
      <c r="R639" s="528"/>
      <c r="S639" s="528"/>
      <c r="U639" s="522"/>
      <c r="V639" s="522"/>
      <c r="W639" s="522"/>
      <c r="X639" s="522"/>
      <c r="Y639" s="522"/>
      <c r="Z639" s="522"/>
      <c r="AA639" s="522"/>
      <c r="AB639" s="522"/>
      <c r="AD639" s="612"/>
      <c r="AE639" s="612"/>
      <c r="AF639" s="612"/>
    </row>
    <row r="640" spans="9:32" s="38" customFormat="1" ht="12.75">
      <c r="I640" s="103"/>
      <c r="J640" s="40"/>
      <c r="K640" s="575"/>
      <c r="L640" s="528"/>
      <c r="M640" s="528"/>
      <c r="N640" s="528"/>
      <c r="O640" s="528"/>
      <c r="P640" s="528"/>
      <c r="Q640" s="528"/>
      <c r="R640" s="528"/>
      <c r="S640" s="528"/>
      <c r="U640" s="522"/>
      <c r="V640" s="522"/>
      <c r="W640" s="522"/>
      <c r="X640" s="522"/>
      <c r="Y640" s="522"/>
      <c r="Z640" s="522"/>
      <c r="AA640" s="522"/>
      <c r="AB640" s="522"/>
      <c r="AD640" s="612"/>
      <c r="AE640" s="612"/>
      <c r="AF640" s="612"/>
    </row>
    <row r="641" spans="9:32" s="38" customFormat="1" ht="12.75">
      <c r="I641" s="103"/>
      <c r="J641" s="40"/>
      <c r="K641" s="575"/>
      <c r="L641" s="528"/>
      <c r="M641" s="528"/>
      <c r="N641" s="528"/>
      <c r="O641" s="528"/>
      <c r="P641" s="528"/>
      <c r="Q641" s="528"/>
      <c r="R641" s="528"/>
      <c r="S641" s="528"/>
      <c r="U641" s="522"/>
      <c r="V641" s="522"/>
      <c r="W641" s="522"/>
      <c r="X641" s="522"/>
      <c r="Y641" s="522"/>
      <c r="Z641" s="522"/>
      <c r="AA641" s="522"/>
      <c r="AB641" s="522"/>
      <c r="AD641" s="612"/>
      <c r="AE641" s="612"/>
      <c r="AF641" s="612"/>
    </row>
    <row r="642" spans="9:32" s="38" customFormat="1" ht="12.75">
      <c r="I642" s="103"/>
      <c r="J642" s="40"/>
      <c r="K642" s="575"/>
      <c r="L642" s="528"/>
      <c r="M642" s="528"/>
      <c r="N642" s="528"/>
      <c r="O642" s="528"/>
      <c r="P642" s="528"/>
      <c r="Q642" s="528"/>
      <c r="R642" s="528"/>
      <c r="S642" s="528"/>
      <c r="U642" s="522"/>
      <c r="V642" s="522"/>
      <c r="W642" s="522"/>
      <c r="X642" s="522"/>
      <c r="Y642" s="522"/>
      <c r="Z642" s="522"/>
      <c r="AA642" s="522"/>
      <c r="AB642" s="522"/>
      <c r="AD642" s="612"/>
      <c r="AE642" s="612"/>
      <c r="AF642" s="612"/>
    </row>
    <row r="643" spans="9:32" s="38" customFormat="1" ht="12.75">
      <c r="I643" s="103"/>
      <c r="J643" s="40"/>
      <c r="K643" s="575"/>
      <c r="L643" s="528"/>
      <c r="M643" s="528"/>
      <c r="N643" s="528"/>
      <c r="O643" s="528"/>
      <c r="P643" s="528"/>
      <c r="Q643" s="528"/>
      <c r="R643" s="528"/>
      <c r="S643" s="528"/>
      <c r="U643" s="522"/>
      <c r="V643" s="522"/>
      <c r="W643" s="522"/>
      <c r="X643" s="522"/>
      <c r="Y643" s="522"/>
      <c r="Z643" s="522"/>
      <c r="AA643" s="522"/>
      <c r="AB643" s="522"/>
      <c r="AD643" s="612"/>
      <c r="AE643" s="612"/>
      <c r="AF643" s="612"/>
    </row>
    <row r="644" spans="9:32" s="38" customFormat="1" ht="12.75">
      <c r="I644" s="103"/>
      <c r="J644" s="40"/>
      <c r="K644" s="575"/>
      <c r="L644" s="528"/>
      <c r="M644" s="528"/>
      <c r="N644" s="528"/>
      <c r="O644" s="528"/>
      <c r="P644" s="528"/>
      <c r="Q644" s="528"/>
      <c r="R644" s="528"/>
      <c r="S644" s="528"/>
      <c r="U644" s="522"/>
      <c r="V644" s="522"/>
      <c r="W644" s="522"/>
      <c r="X644" s="522"/>
      <c r="Y644" s="522"/>
      <c r="Z644" s="522"/>
      <c r="AA644" s="522"/>
      <c r="AB644" s="522"/>
      <c r="AD644" s="612"/>
      <c r="AE644" s="612"/>
      <c r="AF644" s="612"/>
    </row>
    <row r="645" spans="9:32" s="38" customFormat="1" ht="12.75">
      <c r="I645" s="103"/>
      <c r="J645" s="40"/>
      <c r="K645" s="575"/>
      <c r="L645" s="528"/>
      <c r="M645" s="528"/>
      <c r="N645" s="528"/>
      <c r="O645" s="528"/>
      <c r="P645" s="528"/>
      <c r="Q645" s="528"/>
      <c r="R645" s="528"/>
      <c r="S645" s="528"/>
      <c r="U645" s="522"/>
      <c r="V645" s="522"/>
      <c r="W645" s="522"/>
      <c r="X645" s="522"/>
      <c r="Y645" s="522"/>
      <c r="Z645" s="522"/>
      <c r="AA645" s="522"/>
      <c r="AB645" s="522"/>
      <c r="AD645" s="612"/>
      <c r="AE645" s="612"/>
      <c r="AF645" s="612"/>
    </row>
    <row r="646" spans="9:32" s="38" customFormat="1" ht="12.75">
      <c r="I646" s="103"/>
      <c r="J646" s="40"/>
      <c r="K646" s="575"/>
      <c r="L646" s="528"/>
      <c r="M646" s="528"/>
      <c r="N646" s="528"/>
      <c r="O646" s="528"/>
      <c r="P646" s="528"/>
      <c r="Q646" s="528"/>
      <c r="R646" s="528"/>
      <c r="S646" s="528"/>
      <c r="U646" s="522"/>
      <c r="V646" s="522"/>
      <c r="W646" s="522"/>
      <c r="X646" s="522"/>
      <c r="Y646" s="522"/>
      <c r="Z646" s="522"/>
      <c r="AA646" s="522"/>
      <c r="AB646" s="522"/>
      <c r="AD646" s="612"/>
      <c r="AE646" s="612"/>
      <c r="AF646" s="612"/>
    </row>
    <row r="647" spans="9:32" s="38" customFormat="1" ht="12.75">
      <c r="I647" s="103"/>
      <c r="J647" s="40"/>
      <c r="K647" s="575"/>
      <c r="L647" s="528"/>
      <c r="M647" s="528"/>
      <c r="N647" s="528"/>
      <c r="O647" s="528"/>
      <c r="P647" s="528"/>
      <c r="Q647" s="528"/>
      <c r="R647" s="528"/>
      <c r="S647" s="528"/>
      <c r="U647" s="522"/>
      <c r="V647" s="522"/>
      <c r="W647" s="522"/>
      <c r="X647" s="522"/>
      <c r="Y647" s="522"/>
      <c r="Z647" s="522"/>
      <c r="AA647" s="522"/>
      <c r="AB647" s="522"/>
      <c r="AD647" s="612"/>
      <c r="AE647" s="612"/>
      <c r="AF647" s="612"/>
    </row>
    <row r="648" spans="9:32" s="38" customFormat="1" ht="12.75">
      <c r="I648" s="103"/>
      <c r="J648" s="40"/>
      <c r="K648" s="575"/>
      <c r="L648" s="528"/>
      <c r="M648" s="528"/>
      <c r="N648" s="528"/>
      <c r="O648" s="528"/>
      <c r="P648" s="528"/>
      <c r="Q648" s="528"/>
      <c r="R648" s="528"/>
      <c r="S648" s="528"/>
      <c r="U648" s="522"/>
      <c r="V648" s="522"/>
      <c r="W648" s="522"/>
      <c r="X648" s="522"/>
      <c r="Y648" s="522"/>
      <c r="Z648" s="522"/>
      <c r="AA648" s="522"/>
      <c r="AB648" s="522"/>
      <c r="AD648" s="612"/>
      <c r="AE648" s="612"/>
      <c r="AF648" s="612"/>
    </row>
    <row r="649" spans="9:32" s="38" customFormat="1" ht="12.75">
      <c r="I649" s="103"/>
      <c r="J649" s="40"/>
      <c r="K649" s="575"/>
      <c r="L649" s="528"/>
      <c r="M649" s="528"/>
      <c r="N649" s="528"/>
      <c r="O649" s="528"/>
      <c r="P649" s="528"/>
      <c r="Q649" s="528"/>
      <c r="R649" s="528"/>
      <c r="S649" s="528"/>
      <c r="U649" s="522"/>
      <c r="V649" s="522"/>
      <c r="W649" s="522"/>
      <c r="X649" s="522"/>
      <c r="Y649" s="522"/>
      <c r="Z649" s="522"/>
      <c r="AA649" s="522"/>
      <c r="AB649" s="522"/>
      <c r="AD649" s="612"/>
      <c r="AE649" s="612"/>
      <c r="AF649" s="612"/>
    </row>
    <row r="650" spans="9:32" s="38" customFormat="1" ht="12.75">
      <c r="I650" s="103"/>
      <c r="J650" s="40"/>
      <c r="K650" s="575"/>
      <c r="L650" s="528"/>
      <c r="M650" s="528"/>
      <c r="N650" s="528"/>
      <c r="O650" s="528"/>
      <c r="P650" s="528"/>
      <c r="Q650" s="528"/>
      <c r="R650" s="528"/>
      <c r="S650" s="528"/>
      <c r="U650" s="522"/>
      <c r="V650" s="522"/>
      <c r="W650" s="522"/>
      <c r="X650" s="522"/>
      <c r="Y650" s="522"/>
      <c r="Z650" s="522"/>
      <c r="AA650" s="522"/>
      <c r="AB650" s="522"/>
      <c r="AD650" s="612"/>
      <c r="AE650" s="612"/>
      <c r="AF650" s="612"/>
    </row>
    <row r="651" spans="9:32" s="38" customFormat="1" ht="12.75">
      <c r="I651" s="103"/>
      <c r="J651" s="40"/>
      <c r="K651" s="575"/>
      <c r="L651" s="528"/>
      <c r="M651" s="528"/>
      <c r="N651" s="528"/>
      <c r="O651" s="528"/>
      <c r="P651" s="528"/>
      <c r="Q651" s="528"/>
      <c r="R651" s="528"/>
      <c r="S651" s="528"/>
      <c r="U651" s="522"/>
      <c r="V651" s="522"/>
      <c r="W651" s="522"/>
      <c r="X651" s="522"/>
      <c r="Y651" s="522"/>
      <c r="Z651" s="522"/>
      <c r="AA651" s="522"/>
      <c r="AB651" s="522"/>
      <c r="AD651" s="612"/>
      <c r="AE651" s="612"/>
      <c r="AF651" s="612"/>
    </row>
    <row r="652" spans="9:32" s="38" customFormat="1" ht="12.75">
      <c r="I652" s="103"/>
      <c r="J652" s="40"/>
      <c r="K652" s="575"/>
      <c r="L652" s="528"/>
      <c r="M652" s="528"/>
      <c r="N652" s="528"/>
      <c r="O652" s="528"/>
      <c r="P652" s="528"/>
      <c r="Q652" s="528"/>
      <c r="R652" s="528"/>
      <c r="S652" s="528"/>
      <c r="U652" s="522"/>
      <c r="V652" s="522"/>
      <c r="W652" s="522"/>
      <c r="X652" s="522"/>
      <c r="Y652" s="522"/>
      <c r="Z652" s="522"/>
      <c r="AA652" s="522"/>
      <c r="AB652" s="522"/>
      <c r="AD652" s="612"/>
      <c r="AE652" s="612"/>
      <c r="AF652" s="612"/>
    </row>
    <row r="653" spans="9:32" s="38" customFormat="1" ht="12.75">
      <c r="I653" s="103"/>
      <c r="J653" s="40"/>
      <c r="K653" s="575"/>
      <c r="L653" s="528"/>
      <c r="M653" s="528"/>
      <c r="N653" s="528"/>
      <c r="O653" s="528"/>
      <c r="P653" s="528"/>
      <c r="Q653" s="528"/>
      <c r="R653" s="528"/>
      <c r="S653" s="528"/>
      <c r="U653" s="522"/>
      <c r="V653" s="522"/>
      <c r="W653" s="522"/>
      <c r="X653" s="522"/>
      <c r="Y653" s="522"/>
      <c r="Z653" s="522"/>
      <c r="AA653" s="522"/>
      <c r="AB653" s="522"/>
      <c r="AD653" s="612"/>
      <c r="AE653" s="612"/>
      <c r="AF653" s="612"/>
    </row>
    <row r="654" spans="9:32" s="38" customFormat="1" ht="12.75">
      <c r="I654" s="103"/>
      <c r="J654" s="40"/>
      <c r="K654" s="575"/>
      <c r="L654" s="528"/>
      <c r="M654" s="528"/>
      <c r="N654" s="528"/>
      <c r="O654" s="528"/>
      <c r="P654" s="528"/>
      <c r="Q654" s="528"/>
      <c r="R654" s="528"/>
      <c r="S654" s="528"/>
      <c r="U654" s="522"/>
      <c r="V654" s="522"/>
      <c r="W654" s="522"/>
      <c r="X654" s="522"/>
      <c r="Y654" s="522"/>
      <c r="Z654" s="522"/>
      <c r="AA654" s="522"/>
      <c r="AB654" s="522"/>
      <c r="AD654" s="612"/>
      <c r="AE654" s="612"/>
      <c r="AF654" s="612"/>
    </row>
    <row r="655" spans="9:32" s="38" customFormat="1" ht="12.75">
      <c r="I655" s="103"/>
      <c r="J655" s="40"/>
      <c r="K655" s="575"/>
      <c r="L655" s="528"/>
      <c r="M655" s="528"/>
      <c r="N655" s="528"/>
      <c r="O655" s="528"/>
      <c r="P655" s="528"/>
      <c r="Q655" s="528"/>
      <c r="R655" s="528"/>
      <c r="S655" s="528"/>
      <c r="U655" s="522"/>
      <c r="V655" s="522"/>
      <c r="W655" s="522"/>
      <c r="X655" s="522"/>
      <c r="Y655" s="522"/>
      <c r="Z655" s="522"/>
      <c r="AA655" s="522"/>
      <c r="AB655" s="522"/>
      <c r="AD655" s="612"/>
      <c r="AE655" s="612"/>
      <c r="AF655" s="612"/>
    </row>
    <row r="656" spans="9:32" s="38" customFormat="1" ht="12.75">
      <c r="I656" s="103"/>
      <c r="J656" s="40"/>
      <c r="K656" s="575"/>
      <c r="L656" s="528"/>
      <c r="M656" s="528"/>
      <c r="N656" s="528"/>
      <c r="O656" s="528"/>
      <c r="P656" s="528"/>
      <c r="Q656" s="528"/>
      <c r="R656" s="528"/>
      <c r="S656" s="528"/>
      <c r="U656" s="522"/>
      <c r="V656" s="522"/>
      <c r="W656" s="522"/>
      <c r="X656" s="522"/>
      <c r="Y656" s="522"/>
      <c r="Z656" s="522"/>
      <c r="AA656" s="522"/>
      <c r="AB656" s="522"/>
      <c r="AD656" s="612"/>
      <c r="AE656" s="612"/>
      <c r="AF656" s="612"/>
    </row>
    <row r="657" spans="9:32" s="38" customFormat="1" ht="12.75">
      <c r="I657" s="103"/>
      <c r="J657" s="40"/>
      <c r="K657" s="575"/>
      <c r="L657" s="528"/>
      <c r="M657" s="528"/>
      <c r="N657" s="528"/>
      <c r="O657" s="528"/>
      <c r="P657" s="528"/>
      <c r="Q657" s="528"/>
      <c r="R657" s="528"/>
      <c r="S657" s="528"/>
      <c r="U657" s="522"/>
      <c r="V657" s="522"/>
      <c r="W657" s="522"/>
      <c r="X657" s="522"/>
      <c r="Y657" s="522"/>
      <c r="Z657" s="522"/>
      <c r="AA657" s="522"/>
      <c r="AB657" s="522"/>
      <c r="AD657" s="612"/>
      <c r="AE657" s="612"/>
      <c r="AF657" s="612"/>
    </row>
    <row r="658" spans="9:32" s="38" customFormat="1" ht="12.75">
      <c r="I658" s="103"/>
      <c r="J658" s="40"/>
      <c r="K658" s="575"/>
      <c r="L658" s="528"/>
      <c r="M658" s="528"/>
      <c r="N658" s="528"/>
      <c r="O658" s="528"/>
      <c r="P658" s="528"/>
      <c r="Q658" s="528"/>
      <c r="R658" s="528"/>
      <c r="S658" s="528"/>
      <c r="U658" s="522"/>
      <c r="V658" s="522"/>
      <c r="W658" s="522"/>
      <c r="X658" s="522"/>
      <c r="Y658" s="522"/>
      <c r="Z658" s="522"/>
      <c r="AA658" s="522"/>
      <c r="AB658" s="522"/>
      <c r="AD658" s="612"/>
      <c r="AE658" s="612"/>
      <c r="AF658" s="612"/>
    </row>
    <row r="659" spans="9:32" s="38" customFormat="1" ht="12.75">
      <c r="I659" s="103"/>
      <c r="J659" s="40"/>
      <c r="K659" s="575"/>
      <c r="L659" s="528"/>
      <c r="M659" s="528"/>
      <c r="N659" s="528"/>
      <c r="O659" s="528"/>
      <c r="P659" s="528"/>
      <c r="Q659" s="528"/>
      <c r="R659" s="528"/>
      <c r="S659" s="528"/>
      <c r="U659" s="522"/>
      <c r="V659" s="522"/>
      <c r="W659" s="522"/>
      <c r="X659" s="522"/>
      <c r="Y659" s="522"/>
      <c r="Z659" s="522"/>
      <c r="AA659" s="522"/>
      <c r="AB659" s="522"/>
      <c r="AD659" s="612"/>
      <c r="AE659" s="612"/>
      <c r="AF659" s="612"/>
    </row>
    <row r="660" spans="9:32" s="38" customFormat="1" ht="12.75">
      <c r="I660" s="103"/>
      <c r="J660" s="40"/>
      <c r="K660" s="575"/>
      <c r="L660" s="528"/>
      <c r="M660" s="528"/>
      <c r="N660" s="528"/>
      <c r="O660" s="528"/>
      <c r="P660" s="528"/>
      <c r="Q660" s="528"/>
      <c r="R660" s="528"/>
      <c r="S660" s="528"/>
      <c r="U660" s="522"/>
      <c r="V660" s="522"/>
      <c r="W660" s="522"/>
      <c r="X660" s="522"/>
      <c r="Y660" s="522"/>
      <c r="Z660" s="522"/>
      <c r="AA660" s="522"/>
      <c r="AB660" s="522"/>
      <c r="AD660" s="612"/>
      <c r="AE660" s="612"/>
      <c r="AF660" s="612"/>
    </row>
    <row r="661" spans="9:32" s="38" customFormat="1" ht="12.75">
      <c r="I661" s="103"/>
      <c r="J661" s="40"/>
      <c r="K661" s="575"/>
      <c r="L661" s="528"/>
      <c r="M661" s="528"/>
      <c r="N661" s="528"/>
      <c r="O661" s="528"/>
      <c r="P661" s="528"/>
      <c r="Q661" s="528"/>
      <c r="R661" s="528"/>
      <c r="S661" s="528"/>
      <c r="U661" s="522"/>
      <c r="V661" s="522"/>
      <c r="W661" s="522"/>
      <c r="X661" s="522"/>
      <c r="Y661" s="522"/>
      <c r="Z661" s="522"/>
      <c r="AA661" s="522"/>
      <c r="AB661" s="522"/>
      <c r="AD661" s="612"/>
      <c r="AE661" s="612"/>
      <c r="AF661" s="612"/>
    </row>
    <row r="662" spans="9:32" s="38" customFormat="1" ht="12.75">
      <c r="I662" s="103"/>
      <c r="J662" s="40"/>
      <c r="K662" s="575"/>
      <c r="L662" s="528"/>
      <c r="M662" s="528"/>
      <c r="N662" s="528"/>
      <c r="O662" s="528"/>
      <c r="P662" s="528"/>
      <c r="Q662" s="528"/>
      <c r="R662" s="528"/>
      <c r="S662" s="528"/>
      <c r="U662" s="522"/>
      <c r="V662" s="522"/>
      <c r="W662" s="522"/>
      <c r="X662" s="522"/>
      <c r="Y662" s="522"/>
      <c r="Z662" s="522"/>
      <c r="AA662" s="522"/>
      <c r="AB662" s="522"/>
      <c r="AD662" s="612"/>
      <c r="AE662" s="612"/>
      <c r="AF662" s="612"/>
    </row>
    <row r="663" spans="9:32" s="38" customFormat="1" ht="12.75">
      <c r="I663" s="103"/>
      <c r="J663" s="40"/>
      <c r="K663" s="575"/>
      <c r="L663" s="528"/>
      <c r="M663" s="528"/>
      <c r="N663" s="528"/>
      <c r="O663" s="528"/>
      <c r="P663" s="528"/>
      <c r="Q663" s="528"/>
      <c r="R663" s="528"/>
      <c r="S663" s="528"/>
      <c r="U663" s="522"/>
      <c r="V663" s="522"/>
      <c r="W663" s="522"/>
      <c r="X663" s="522"/>
      <c r="Y663" s="522"/>
      <c r="Z663" s="522"/>
      <c r="AA663" s="522"/>
      <c r="AB663" s="522"/>
      <c r="AD663" s="612"/>
      <c r="AE663" s="612"/>
      <c r="AF663" s="612"/>
    </row>
    <row r="664" spans="9:32" s="38" customFormat="1" ht="12.75">
      <c r="I664" s="103"/>
      <c r="J664" s="40"/>
      <c r="K664" s="575"/>
      <c r="L664" s="528"/>
      <c r="M664" s="528"/>
      <c r="N664" s="528"/>
      <c r="O664" s="528"/>
      <c r="P664" s="528"/>
      <c r="Q664" s="528"/>
      <c r="R664" s="528"/>
      <c r="S664" s="528"/>
      <c r="U664" s="522"/>
      <c r="V664" s="522"/>
      <c r="W664" s="522"/>
      <c r="X664" s="522"/>
      <c r="Y664" s="522"/>
      <c r="Z664" s="522"/>
      <c r="AA664" s="522"/>
      <c r="AB664" s="522"/>
      <c r="AD664" s="612"/>
      <c r="AE664" s="612"/>
      <c r="AF664" s="612"/>
    </row>
    <row r="665" spans="9:32" s="38" customFormat="1" ht="12.75">
      <c r="I665" s="103"/>
      <c r="J665" s="40"/>
      <c r="K665" s="575"/>
      <c r="L665" s="528"/>
      <c r="M665" s="528"/>
      <c r="N665" s="528"/>
      <c r="O665" s="528"/>
      <c r="P665" s="528"/>
      <c r="Q665" s="528"/>
      <c r="R665" s="528"/>
      <c r="S665" s="528"/>
      <c r="U665" s="522"/>
      <c r="V665" s="522"/>
      <c r="W665" s="522"/>
      <c r="X665" s="522"/>
      <c r="Y665" s="522"/>
      <c r="Z665" s="522"/>
      <c r="AA665" s="522"/>
      <c r="AB665" s="522"/>
      <c r="AD665" s="612"/>
      <c r="AE665" s="612"/>
      <c r="AF665" s="612"/>
    </row>
    <row r="666" spans="9:32" s="38" customFormat="1" ht="12.75">
      <c r="I666" s="103"/>
      <c r="J666" s="40"/>
      <c r="K666" s="575"/>
      <c r="L666" s="528"/>
      <c r="M666" s="528"/>
      <c r="N666" s="528"/>
      <c r="O666" s="528"/>
      <c r="P666" s="528"/>
      <c r="Q666" s="528"/>
      <c r="R666" s="528"/>
      <c r="S666" s="528"/>
      <c r="U666" s="522"/>
      <c r="V666" s="522"/>
      <c r="W666" s="522"/>
      <c r="X666" s="522"/>
      <c r="Y666" s="522"/>
      <c r="Z666" s="522"/>
      <c r="AA666" s="522"/>
      <c r="AB666" s="522"/>
      <c r="AD666" s="612"/>
      <c r="AE666" s="612"/>
      <c r="AF666" s="612"/>
    </row>
    <row r="667" spans="9:32" s="38" customFormat="1" ht="12.75">
      <c r="I667" s="103"/>
      <c r="J667" s="40"/>
      <c r="K667" s="575"/>
      <c r="L667" s="528"/>
      <c r="M667" s="528"/>
      <c r="N667" s="528"/>
      <c r="O667" s="528"/>
      <c r="P667" s="528"/>
      <c r="Q667" s="528"/>
      <c r="R667" s="528"/>
      <c r="S667" s="528"/>
      <c r="U667" s="522"/>
      <c r="V667" s="522"/>
      <c r="W667" s="522"/>
      <c r="X667" s="522"/>
      <c r="Y667" s="522"/>
      <c r="Z667" s="522"/>
      <c r="AA667" s="522"/>
      <c r="AB667" s="522"/>
      <c r="AD667" s="612"/>
      <c r="AE667" s="612"/>
      <c r="AF667" s="612"/>
    </row>
    <row r="668" spans="9:32" s="38" customFormat="1" ht="12.75">
      <c r="I668" s="103"/>
      <c r="J668" s="40"/>
      <c r="K668" s="575"/>
      <c r="L668" s="528"/>
      <c r="M668" s="528"/>
      <c r="N668" s="528"/>
      <c r="O668" s="528"/>
      <c r="P668" s="528"/>
      <c r="Q668" s="528"/>
      <c r="R668" s="528"/>
      <c r="S668" s="528"/>
      <c r="U668" s="522"/>
      <c r="V668" s="522"/>
      <c r="W668" s="522"/>
      <c r="X668" s="522"/>
      <c r="Y668" s="522"/>
      <c r="Z668" s="522"/>
      <c r="AA668" s="522"/>
      <c r="AB668" s="522"/>
      <c r="AD668" s="612"/>
      <c r="AE668" s="612"/>
      <c r="AF668" s="612"/>
    </row>
    <row r="669" spans="9:32" s="38" customFormat="1" ht="12.75">
      <c r="I669" s="103"/>
      <c r="J669" s="40"/>
      <c r="K669" s="575"/>
      <c r="L669" s="528"/>
      <c r="M669" s="528"/>
      <c r="N669" s="528"/>
      <c r="O669" s="528"/>
      <c r="P669" s="528"/>
      <c r="Q669" s="528"/>
      <c r="R669" s="528"/>
      <c r="S669" s="528"/>
      <c r="U669" s="522"/>
      <c r="V669" s="522"/>
      <c r="W669" s="522"/>
      <c r="X669" s="522"/>
      <c r="Y669" s="522"/>
      <c r="Z669" s="522"/>
      <c r="AA669" s="522"/>
      <c r="AB669" s="522"/>
      <c r="AD669" s="612"/>
      <c r="AE669" s="612"/>
      <c r="AF669" s="612"/>
    </row>
    <row r="670" spans="9:32" s="38" customFormat="1" ht="12.75">
      <c r="I670" s="103"/>
      <c r="J670" s="40"/>
      <c r="K670" s="575"/>
      <c r="L670" s="528"/>
      <c r="M670" s="528"/>
      <c r="N670" s="528"/>
      <c r="O670" s="528"/>
      <c r="P670" s="528"/>
      <c r="Q670" s="528"/>
      <c r="R670" s="528"/>
      <c r="S670" s="528"/>
      <c r="U670" s="522"/>
      <c r="V670" s="522"/>
      <c r="W670" s="522"/>
      <c r="X670" s="522"/>
      <c r="Y670" s="522"/>
      <c r="Z670" s="522"/>
      <c r="AA670" s="522"/>
      <c r="AB670" s="522"/>
      <c r="AD670" s="612"/>
      <c r="AE670" s="612"/>
      <c r="AF670" s="612"/>
    </row>
    <row r="671" spans="9:32" s="38" customFormat="1" ht="12.75">
      <c r="I671" s="103"/>
      <c r="J671" s="40"/>
      <c r="K671" s="575"/>
      <c r="L671" s="528"/>
      <c r="M671" s="528"/>
      <c r="N671" s="528"/>
      <c r="O671" s="528"/>
      <c r="P671" s="528"/>
      <c r="Q671" s="528"/>
      <c r="R671" s="528"/>
      <c r="S671" s="528"/>
      <c r="U671" s="522"/>
      <c r="V671" s="522"/>
      <c r="W671" s="522"/>
      <c r="X671" s="522"/>
      <c r="Y671" s="522"/>
      <c r="Z671" s="522"/>
      <c r="AA671" s="522"/>
      <c r="AB671" s="522"/>
      <c r="AD671" s="612"/>
      <c r="AE671" s="612"/>
      <c r="AF671" s="612"/>
    </row>
    <row r="672" spans="9:32" s="38" customFormat="1" ht="12.75">
      <c r="I672" s="103"/>
      <c r="J672" s="40"/>
      <c r="K672" s="575"/>
      <c r="L672" s="528"/>
      <c r="M672" s="528"/>
      <c r="N672" s="528"/>
      <c r="O672" s="528"/>
      <c r="P672" s="528"/>
      <c r="Q672" s="528"/>
      <c r="R672" s="528"/>
      <c r="S672" s="528"/>
      <c r="U672" s="522"/>
      <c r="V672" s="522"/>
      <c r="W672" s="522"/>
      <c r="X672" s="522"/>
      <c r="Y672" s="522"/>
      <c r="Z672" s="522"/>
      <c r="AA672" s="522"/>
      <c r="AB672" s="522"/>
      <c r="AD672" s="612"/>
      <c r="AE672" s="612"/>
      <c r="AF672" s="612"/>
    </row>
    <row r="673" spans="9:32" s="38" customFormat="1" ht="12.75">
      <c r="I673" s="103"/>
      <c r="J673" s="40"/>
      <c r="K673" s="575"/>
      <c r="L673" s="528"/>
      <c r="M673" s="528"/>
      <c r="N673" s="528"/>
      <c r="O673" s="528"/>
      <c r="P673" s="528"/>
      <c r="Q673" s="528"/>
      <c r="R673" s="528"/>
      <c r="S673" s="528"/>
      <c r="U673" s="522"/>
      <c r="V673" s="522"/>
      <c r="W673" s="522"/>
      <c r="X673" s="522"/>
      <c r="Y673" s="522"/>
      <c r="Z673" s="522"/>
      <c r="AA673" s="522"/>
      <c r="AB673" s="522"/>
      <c r="AD673" s="612"/>
      <c r="AE673" s="612"/>
      <c r="AF673" s="612"/>
    </row>
    <row r="674" spans="9:32" s="38" customFormat="1" ht="12.75">
      <c r="I674" s="103"/>
      <c r="J674" s="40"/>
      <c r="K674" s="575"/>
      <c r="L674" s="528"/>
      <c r="M674" s="528"/>
      <c r="N674" s="528"/>
      <c r="O674" s="528"/>
      <c r="P674" s="528"/>
      <c r="Q674" s="528"/>
      <c r="R674" s="528"/>
      <c r="S674" s="528"/>
      <c r="U674" s="522"/>
      <c r="V674" s="522"/>
      <c r="W674" s="522"/>
      <c r="X674" s="522"/>
      <c r="Y674" s="522"/>
      <c r="Z674" s="522"/>
      <c r="AA674" s="522"/>
      <c r="AB674" s="522"/>
      <c r="AD674" s="612"/>
      <c r="AE674" s="612"/>
      <c r="AF674" s="612"/>
    </row>
    <row r="675" spans="9:32" s="38" customFormat="1" ht="12.75">
      <c r="I675" s="103"/>
      <c r="J675" s="40"/>
      <c r="K675" s="575"/>
      <c r="L675" s="528"/>
      <c r="M675" s="528"/>
      <c r="N675" s="528"/>
      <c r="O675" s="528"/>
      <c r="P675" s="528"/>
      <c r="Q675" s="528"/>
      <c r="R675" s="528"/>
      <c r="S675" s="528"/>
      <c r="U675" s="522"/>
      <c r="V675" s="522"/>
      <c r="W675" s="522"/>
      <c r="X675" s="522"/>
      <c r="Y675" s="522"/>
      <c r="Z675" s="522"/>
      <c r="AA675" s="522"/>
      <c r="AB675" s="522"/>
      <c r="AD675" s="612"/>
      <c r="AE675" s="612"/>
      <c r="AF675" s="612"/>
    </row>
    <row r="676" spans="9:32" s="38" customFormat="1" ht="12.75">
      <c r="I676" s="103"/>
      <c r="J676" s="40"/>
      <c r="K676" s="575"/>
      <c r="L676" s="528"/>
      <c r="M676" s="528"/>
      <c r="N676" s="528"/>
      <c r="O676" s="528"/>
      <c r="P676" s="528"/>
      <c r="Q676" s="528"/>
      <c r="R676" s="528"/>
      <c r="S676" s="528"/>
      <c r="U676" s="522"/>
      <c r="V676" s="522"/>
      <c r="W676" s="522"/>
      <c r="X676" s="522"/>
      <c r="Y676" s="522"/>
      <c r="Z676" s="522"/>
      <c r="AA676" s="522"/>
      <c r="AB676" s="522"/>
      <c r="AD676" s="612"/>
      <c r="AE676" s="612"/>
      <c r="AF676" s="612"/>
    </row>
    <row r="677" spans="9:32" s="38" customFormat="1" ht="12.75">
      <c r="I677" s="103"/>
      <c r="J677" s="40"/>
      <c r="K677" s="575"/>
      <c r="L677" s="528"/>
      <c r="M677" s="528"/>
      <c r="N677" s="528"/>
      <c r="O677" s="528"/>
      <c r="P677" s="528"/>
      <c r="Q677" s="528"/>
      <c r="R677" s="528"/>
      <c r="S677" s="528"/>
      <c r="U677" s="522"/>
      <c r="V677" s="522"/>
      <c r="W677" s="522"/>
      <c r="X677" s="522"/>
      <c r="Y677" s="522"/>
      <c r="Z677" s="522"/>
      <c r="AA677" s="522"/>
      <c r="AB677" s="522"/>
      <c r="AD677" s="612"/>
      <c r="AE677" s="612"/>
      <c r="AF677" s="612"/>
    </row>
    <row r="678" spans="9:32" s="38" customFormat="1" ht="12.75">
      <c r="I678" s="103"/>
      <c r="J678" s="40"/>
      <c r="K678" s="575"/>
      <c r="L678" s="528"/>
      <c r="M678" s="528"/>
      <c r="N678" s="528"/>
      <c r="O678" s="528"/>
      <c r="P678" s="528"/>
      <c r="Q678" s="528"/>
      <c r="R678" s="528"/>
      <c r="S678" s="528"/>
      <c r="U678" s="522"/>
      <c r="V678" s="522"/>
      <c r="W678" s="522"/>
      <c r="X678" s="522"/>
      <c r="Y678" s="522"/>
      <c r="Z678" s="522"/>
      <c r="AA678" s="522"/>
      <c r="AB678" s="522"/>
      <c r="AD678" s="612"/>
      <c r="AE678" s="612"/>
      <c r="AF678" s="612"/>
    </row>
    <row r="679" spans="9:32" s="38" customFormat="1" ht="12.75">
      <c r="I679" s="103"/>
      <c r="J679" s="40"/>
      <c r="K679" s="575"/>
      <c r="L679" s="528"/>
      <c r="M679" s="528"/>
      <c r="N679" s="528"/>
      <c r="O679" s="528"/>
      <c r="P679" s="528"/>
      <c r="Q679" s="528"/>
      <c r="R679" s="528"/>
      <c r="S679" s="528"/>
      <c r="U679" s="522"/>
      <c r="V679" s="522"/>
      <c r="W679" s="522"/>
      <c r="X679" s="522"/>
      <c r="Y679" s="522"/>
      <c r="Z679" s="522"/>
      <c r="AA679" s="522"/>
      <c r="AB679" s="522"/>
      <c r="AD679" s="612"/>
      <c r="AE679" s="612"/>
      <c r="AF679" s="612"/>
    </row>
    <row r="680" spans="9:32" s="38" customFormat="1" ht="12.75">
      <c r="I680" s="103"/>
      <c r="J680" s="40"/>
      <c r="K680" s="575"/>
      <c r="L680" s="528"/>
      <c r="M680" s="528"/>
      <c r="N680" s="528"/>
      <c r="O680" s="528"/>
      <c r="P680" s="528"/>
      <c r="Q680" s="528"/>
      <c r="R680" s="528"/>
      <c r="S680" s="528"/>
      <c r="U680" s="522"/>
      <c r="V680" s="522"/>
      <c r="W680" s="522"/>
      <c r="X680" s="522"/>
      <c r="Y680" s="522"/>
      <c r="Z680" s="522"/>
      <c r="AA680" s="522"/>
      <c r="AB680" s="522"/>
      <c r="AD680" s="612"/>
      <c r="AE680" s="612"/>
      <c r="AF680" s="612"/>
    </row>
    <row r="681" spans="9:32" s="38" customFormat="1" ht="12.75">
      <c r="I681" s="103"/>
      <c r="J681" s="40"/>
      <c r="K681" s="575"/>
      <c r="L681" s="528"/>
      <c r="M681" s="528"/>
      <c r="N681" s="528"/>
      <c r="O681" s="528"/>
      <c r="P681" s="528"/>
      <c r="Q681" s="528"/>
      <c r="R681" s="528"/>
      <c r="S681" s="528"/>
      <c r="U681" s="522"/>
      <c r="V681" s="522"/>
      <c r="W681" s="522"/>
      <c r="X681" s="522"/>
      <c r="Y681" s="522"/>
      <c r="Z681" s="522"/>
      <c r="AA681" s="522"/>
      <c r="AB681" s="522"/>
      <c r="AD681" s="612"/>
      <c r="AE681" s="612"/>
      <c r="AF681" s="612"/>
    </row>
    <row r="682" spans="9:32" s="38" customFormat="1" ht="12.75">
      <c r="I682" s="103"/>
      <c r="J682" s="40"/>
      <c r="K682" s="575"/>
      <c r="L682" s="528"/>
      <c r="M682" s="528"/>
      <c r="N682" s="528"/>
      <c r="O682" s="528"/>
      <c r="P682" s="528"/>
      <c r="Q682" s="528"/>
      <c r="R682" s="528"/>
      <c r="S682" s="528"/>
      <c r="U682" s="522"/>
      <c r="V682" s="522"/>
      <c r="W682" s="522"/>
      <c r="X682" s="522"/>
      <c r="Y682" s="522"/>
      <c r="Z682" s="522"/>
      <c r="AA682" s="522"/>
      <c r="AB682" s="522"/>
      <c r="AD682" s="612"/>
      <c r="AE682" s="612"/>
      <c r="AF682" s="612"/>
    </row>
    <row r="683" spans="9:32" s="38" customFormat="1" ht="12.75">
      <c r="I683" s="103"/>
      <c r="J683" s="40"/>
      <c r="K683" s="575"/>
      <c r="L683" s="528"/>
      <c r="M683" s="528"/>
      <c r="N683" s="528"/>
      <c r="O683" s="528"/>
      <c r="P683" s="528"/>
      <c r="Q683" s="528"/>
      <c r="R683" s="528"/>
      <c r="S683" s="528"/>
      <c r="U683" s="522"/>
      <c r="V683" s="522"/>
      <c r="W683" s="522"/>
      <c r="X683" s="522"/>
      <c r="Y683" s="522"/>
      <c r="Z683" s="522"/>
      <c r="AA683" s="522"/>
      <c r="AB683" s="522"/>
      <c r="AD683" s="612"/>
      <c r="AE683" s="612"/>
      <c r="AF683" s="612"/>
    </row>
    <row r="684" spans="9:32" s="38" customFormat="1" ht="12.75">
      <c r="I684" s="103"/>
      <c r="J684" s="40"/>
      <c r="K684" s="575"/>
      <c r="L684" s="528"/>
      <c r="M684" s="528"/>
      <c r="N684" s="528"/>
      <c r="O684" s="528"/>
      <c r="P684" s="528"/>
      <c r="Q684" s="528"/>
      <c r="R684" s="528"/>
      <c r="S684" s="528"/>
      <c r="U684" s="522"/>
      <c r="V684" s="522"/>
      <c r="W684" s="522"/>
      <c r="X684" s="522"/>
      <c r="Y684" s="522"/>
      <c r="Z684" s="522"/>
      <c r="AA684" s="522"/>
      <c r="AB684" s="522"/>
      <c r="AD684" s="612"/>
      <c r="AE684" s="612"/>
      <c r="AF684" s="612"/>
    </row>
    <row r="685" spans="9:32" s="38" customFormat="1" ht="12.75">
      <c r="I685" s="103"/>
      <c r="J685" s="40"/>
      <c r="K685" s="575"/>
      <c r="L685" s="528"/>
      <c r="M685" s="528"/>
      <c r="N685" s="528"/>
      <c r="O685" s="528"/>
      <c r="P685" s="528"/>
      <c r="Q685" s="528"/>
      <c r="R685" s="528"/>
      <c r="S685" s="528"/>
      <c r="U685" s="522"/>
      <c r="V685" s="522"/>
      <c r="W685" s="522"/>
      <c r="X685" s="522"/>
      <c r="Y685" s="522"/>
      <c r="Z685" s="522"/>
      <c r="AA685" s="522"/>
      <c r="AB685" s="522"/>
      <c r="AD685" s="612"/>
      <c r="AE685" s="612"/>
      <c r="AF685" s="612"/>
    </row>
    <row r="686" spans="9:32" s="38" customFormat="1" ht="12.75">
      <c r="I686" s="103"/>
      <c r="J686" s="40"/>
      <c r="K686" s="575"/>
      <c r="L686" s="528"/>
      <c r="M686" s="528"/>
      <c r="N686" s="528"/>
      <c r="O686" s="528"/>
      <c r="P686" s="528"/>
      <c r="Q686" s="528"/>
      <c r="R686" s="528"/>
      <c r="S686" s="528"/>
      <c r="U686" s="522"/>
      <c r="V686" s="522"/>
      <c r="W686" s="522"/>
      <c r="X686" s="522"/>
      <c r="Y686" s="522"/>
      <c r="Z686" s="522"/>
      <c r="AA686" s="522"/>
      <c r="AB686" s="522"/>
      <c r="AD686" s="612"/>
      <c r="AE686" s="612"/>
      <c r="AF686" s="612"/>
    </row>
    <row r="687" spans="9:32" s="38" customFormat="1" ht="12.75">
      <c r="I687" s="103"/>
      <c r="J687" s="40"/>
      <c r="K687" s="575"/>
      <c r="L687" s="528"/>
      <c r="M687" s="528"/>
      <c r="N687" s="528"/>
      <c r="O687" s="528"/>
      <c r="P687" s="528"/>
      <c r="Q687" s="528"/>
      <c r="R687" s="528"/>
      <c r="S687" s="528"/>
      <c r="U687" s="522"/>
      <c r="V687" s="522"/>
      <c r="W687" s="522"/>
      <c r="X687" s="522"/>
      <c r="Y687" s="522"/>
      <c r="Z687" s="522"/>
      <c r="AA687" s="522"/>
      <c r="AB687" s="522"/>
      <c r="AD687" s="612"/>
      <c r="AE687" s="612"/>
      <c r="AF687" s="612"/>
    </row>
    <row r="688" spans="9:32" s="38" customFormat="1" ht="12.75">
      <c r="I688" s="103"/>
      <c r="J688" s="40"/>
      <c r="K688" s="575"/>
      <c r="L688" s="528"/>
      <c r="M688" s="528"/>
      <c r="N688" s="528"/>
      <c r="O688" s="528"/>
      <c r="P688" s="528"/>
      <c r="Q688" s="528"/>
      <c r="R688" s="528"/>
      <c r="S688" s="528"/>
      <c r="U688" s="522"/>
      <c r="V688" s="522"/>
      <c r="W688" s="522"/>
      <c r="X688" s="522"/>
      <c r="Y688" s="522"/>
      <c r="Z688" s="522"/>
      <c r="AA688" s="522"/>
      <c r="AB688" s="522"/>
      <c r="AD688" s="612"/>
      <c r="AE688" s="612"/>
      <c r="AF688" s="612"/>
    </row>
    <row r="689" spans="9:32" s="38" customFormat="1" ht="12.75">
      <c r="I689" s="103"/>
      <c r="J689" s="40"/>
      <c r="K689" s="575"/>
      <c r="L689" s="528"/>
      <c r="M689" s="528"/>
      <c r="N689" s="528"/>
      <c r="O689" s="528"/>
      <c r="P689" s="528"/>
      <c r="Q689" s="528"/>
      <c r="R689" s="528"/>
      <c r="S689" s="528"/>
      <c r="U689" s="522"/>
      <c r="V689" s="522"/>
      <c r="W689" s="522"/>
      <c r="X689" s="522"/>
      <c r="Y689" s="522"/>
      <c r="Z689" s="522"/>
      <c r="AA689" s="522"/>
      <c r="AB689" s="522"/>
      <c r="AD689" s="612"/>
      <c r="AE689" s="612"/>
      <c r="AF689" s="612"/>
    </row>
    <row r="690" spans="9:32" s="38" customFormat="1" ht="12.75">
      <c r="I690" s="103"/>
      <c r="J690" s="40"/>
      <c r="K690" s="575"/>
      <c r="L690" s="528"/>
      <c r="M690" s="528"/>
      <c r="N690" s="528"/>
      <c r="O690" s="528"/>
      <c r="P690" s="528"/>
      <c r="Q690" s="528"/>
      <c r="R690" s="528"/>
      <c r="S690" s="528"/>
      <c r="U690" s="522"/>
      <c r="V690" s="522"/>
      <c r="W690" s="522"/>
      <c r="X690" s="522"/>
      <c r="Y690" s="522"/>
      <c r="Z690" s="522"/>
      <c r="AA690" s="522"/>
      <c r="AB690" s="522"/>
      <c r="AD690" s="612"/>
      <c r="AE690" s="612"/>
      <c r="AF690" s="612"/>
    </row>
    <row r="691" spans="9:32" s="38" customFormat="1" ht="12.75">
      <c r="I691" s="103"/>
      <c r="J691" s="40"/>
      <c r="K691" s="575"/>
      <c r="L691" s="528"/>
      <c r="M691" s="528"/>
      <c r="N691" s="528"/>
      <c r="O691" s="528"/>
      <c r="P691" s="528"/>
      <c r="Q691" s="528"/>
      <c r="R691" s="528"/>
      <c r="S691" s="528"/>
      <c r="U691" s="522"/>
      <c r="V691" s="522"/>
      <c r="W691" s="522"/>
      <c r="X691" s="522"/>
      <c r="Y691" s="522"/>
      <c r="Z691" s="522"/>
      <c r="AA691" s="522"/>
      <c r="AB691" s="522"/>
      <c r="AD691" s="612"/>
      <c r="AE691" s="612"/>
      <c r="AF691" s="612"/>
    </row>
    <row r="692" spans="9:32" s="38" customFormat="1" ht="12.75">
      <c r="I692" s="103"/>
      <c r="J692" s="40"/>
      <c r="K692" s="575"/>
      <c r="L692" s="528"/>
      <c r="M692" s="528"/>
      <c r="N692" s="528"/>
      <c r="O692" s="528"/>
      <c r="P692" s="528"/>
      <c r="Q692" s="528"/>
      <c r="R692" s="528"/>
      <c r="S692" s="528"/>
      <c r="U692" s="522"/>
      <c r="V692" s="522"/>
      <c r="W692" s="522"/>
      <c r="X692" s="522"/>
      <c r="Y692" s="522"/>
      <c r="Z692" s="522"/>
      <c r="AA692" s="522"/>
      <c r="AB692" s="522"/>
      <c r="AD692" s="612"/>
      <c r="AE692" s="612"/>
      <c r="AF692" s="612"/>
    </row>
    <row r="693" spans="9:32" s="38" customFormat="1" ht="12.75">
      <c r="I693" s="103"/>
      <c r="J693" s="40"/>
      <c r="K693" s="575"/>
      <c r="L693" s="528"/>
      <c r="M693" s="528"/>
      <c r="N693" s="528"/>
      <c r="O693" s="528"/>
      <c r="P693" s="528"/>
      <c r="Q693" s="528"/>
      <c r="R693" s="528"/>
      <c r="S693" s="528"/>
      <c r="U693" s="522"/>
      <c r="V693" s="522"/>
      <c r="W693" s="522"/>
      <c r="X693" s="522"/>
      <c r="Y693" s="522"/>
      <c r="Z693" s="522"/>
      <c r="AA693" s="522"/>
      <c r="AB693" s="522"/>
      <c r="AD693" s="612"/>
      <c r="AE693" s="612"/>
      <c r="AF693" s="612"/>
    </row>
    <row r="694" spans="9:32" s="38" customFormat="1" ht="12.75">
      <c r="I694" s="103"/>
      <c r="J694" s="40"/>
      <c r="K694" s="575"/>
      <c r="L694" s="528"/>
      <c r="M694" s="528"/>
      <c r="N694" s="528"/>
      <c r="O694" s="528"/>
      <c r="P694" s="528"/>
      <c r="Q694" s="528"/>
      <c r="R694" s="528"/>
      <c r="S694" s="528"/>
      <c r="U694" s="522"/>
      <c r="V694" s="522"/>
      <c r="W694" s="522"/>
      <c r="X694" s="522"/>
      <c r="Y694" s="522"/>
      <c r="Z694" s="522"/>
      <c r="AA694" s="522"/>
      <c r="AB694" s="522"/>
      <c r="AD694" s="612"/>
      <c r="AE694" s="612"/>
      <c r="AF694" s="612"/>
    </row>
    <row r="695" spans="9:32" s="38" customFormat="1" ht="12.75">
      <c r="I695" s="103"/>
      <c r="J695" s="40"/>
      <c r="K695" s="575"/>
      <c r="L695" s="528"/>
      <c r="M695" s="528"/>
      <c r="N695" s="528"/>
      <c r="O695" s="528"/>
      <c r="P695" s="528"/>
      <c r="Q695" s="528"/>
      <c r="R695" s="528"/>
      <c r="S695" s="528"/>
      <c r="U695" s="522"/>
      <c r="V695" s="522"/>
      <c r="W695" s="522"/>
      <c r="X695" s="522"/>
      <c r="Y695" s="522"/>
      <c r="Z695" s="522"/>
      <c r="AA695" s="522"/>
      <c r="AB695" s="522"/>
      <c r="AD695" s="612"/>
      <c r="AE695" s="612"/>
      <c r="AF695" s="612"/>
    </row>
    <row r="696" spans="9:32" s="38" customFormat="1" ht="12.75">
      <c r="I696" s="103"/>
      <c r="J696" s="40"/>
      <c r="K696" s="575"/>
      <c r="L696" s="528"/>
      <c r="M696" s="528"/>
      <c r="N696" s="528"/>
      <c r="O696" s="528"/>
      <c r="P696" s="528"/>
      <c r="Q696" s="528"/>
      <c r="R696" s="528"/>
      <c r="S696" s="528"/>
      <c r="U696" s="522"/>
      <c r="V696" s="522"/>
      <c r="W696" s="522"/>
      <c r="X696" s="522"/>
      <c r="Y696" s="522"/>
      <c r="Z696" s="522"/>
      <c r="AA696" s="522"/>
      <c r="AB696" s="522"/>
      <c r="AD696" s="612"/>
      <c r="AE696" s="612"/>
      <c r="AF696" s="612"/>
    </row>
    <row r="697" spans="9:32" s="38" customFormat="1" ht="12.75">
      <c r="I697" s="103"/>
      <c r="J697" s="40"/>
      <c r="K697" s="575"/>
      <c r="L697" s="528"/>
      <c r="M697" s="528"/>
      <c r="N697" s="528"/>
      <c r="O697" s="528"/>
      <c r="P697" s="528"/>
      <c r="Q697" s="528"/>
      <c r="R697" s="528"/>
      <c r="S697" s="528"/>
      <c r="U697" s="522"/>
      <c r="V697" s="522"/>
      <c r="W697" s="522"/>
      <c r="X697" s="522"/>
      <c r="Y697" s="522"/>
      <c r="Z697" s="522"/>
      <c r="AA697" s="522"/>
      <c r="AB697" s="522"/>
      <c r="AD697" s="612"/>
      <c r="AE697" s="612"/>
      <c r="AF697" s="612"/>
    </row>
    <row r="698" spans="9:32" s="38" customFormat="1" ht="12.75">
      <c r="I698" s="103"/>
      <c r="J698" s="40"/>
      <c r="K698" s="575"/>
      <c r="L698" s="528"/>
      <c r="M698" s="528"/>
      <c r="N698" s="528"/>
      <c r="O698" s="528"/>
      <c r="P698" s="528"/>
      <c r="Q698" s="528"/>
      <c r="R698" s="528"/>
      <c r="S698" s="528"/>
      <c r="U698" s="522"/>
      <c r="V698" s="522"/>
      <c r="W698" s="522"/>
      <c r="X698" s="522"/>
      <c r="Y698" s="522"/>
      <c r="Z698" s="522"/>
      <c r="AA698" s="522"/>
      <c r="AB698" s="522"/>
      <c r="AD698" s="612"/>
      <c r="AE698" s="612"/>
      <c r="AF698" s="612"/>
    </row>
    <row r="699" spans="9:32" s="38" customFormat="1" ht="12.75">
      <c r="I699" s="103"/>
      <c r="J699" s="40"/>
      <c r="K699" s="575"/>
      <c r="L699" s="528"/>
      <c r="M699" s="528"/>
      <c r="N699" s="528"/>
      <c r="O699" s="528"/>
      <c r="P699" s="528"/>
      <c r="Q699" s="528"/>
      <c r="R699" s="528"/>
      <c r="S699" s="528"/>
      <c r="U699" s="522"/>
      <c r="V699" s="522"/>
      <c r="W699" s="522"/>
      <c r="X699" s="522"/>
      <c r="Y699" s="522"/>
      <c r="Z699" s="522"/>
      <c r="AA699" s="522"/>
      <c r="AB699" s="522"/>
      <c r="AD699" s="612"/>
      <c r="AE699" s="612"/>
      <c r="AF699" s="612"/>
    </row>
    <row r="700" spans="9:32" s="38" customFormat="1" ht="12.75">
      <c r="I700" s="103"/>
      <c r="J700" s="40"/>
      <c r="K700" s="575"/>
      <c r="L700" s="528"/>
      <c r="M700" s="528"/>
      <c r="N700" s="528"/>
      <c r="O700" s="528"/>
      <c r="P700" s="528"/>
      <c r="Q700" s="528"/>
      <c r="R700" s="528"/>
      <c r="S700" s="528"/>
      <c r="U700" s="522"/>
      <c r="V700" s="522"/>
      <c r="W700" s="522"/>
      <c r="X700" s="522"/>
      <c r="Y700" s="522"/>
      <c r="Z700" s="522"/>
      <c r="AA700" s="522"/>
      <c r="AB700" s="522"/>
      <c r="AD700" s="612"/>
      <c r="AE700" s="612"/>
      <c r="AF700" s="612"/>
    </row>
    <row r="701" spans="9:32" s="38" customFormat="1" ht="12.75">
      <c r="I701" s="103"/>
      <c r="J701" s="40"/>
      <c r="K701" s="575"/>
      <c r="L701" s="528"/>
      <c r="M701" s="528"/>
      <c r="N701" s="528"/>
      <c r="O701" s="528"/>
      <c r="P701" s="528"/>
      <c r="Q701" s="528"/>
      <c r="R701" s="528"/>
      <c r="S701" s="528"/>
      <c r="U701" s="522"/>
      <c r="V701" s="522"/>
      <c r="W701" s="522"/>
      <c r="X701" s="522"/>
      <c r="Y701" s="522"/>
      <c r="Z701" s="522"/>
      <c r="AA701" s="522"/>
      <c r="AB701" s="522"/>
      <c r="AD701" s="612"/>
      <c r="AE701" s="612"/>
      <c r="AF701" s="612"/>
    </row>
    <row r="702" spans="9:32" s="38" customFormat="1" ht="12.75">
      <c r="I702" s="103"/>
      <c r="J702" s="40"/>
      <c r="K702" s="575"/>
      <c r="L702" s="528"/>
      <c r="M702" s="528"/>
      <c r="N702" s="528"/>
      <c r="O702" s="528"/>
      <c r="P702" s="528"/>
      <c r="Q702" s="528"/>
      <c r="R702" s="528"/>
      <c r="S702" s="528"/>
      <c r="U702" s="522"/>
      <c r="V702" s="522"/>
      <c r="W702" s="522"/>
      <c r="X702" s="522"/>
      <c r="Y702" s="522"/>
      <c r="Z702" s="522"/>
      <c r="AA702" s="522"/>
      <c r="AB702" s="522"/>
      <c r="AD702" s="612"/>
      <c r="AE702" s="612"/>
      <c r="AF702" s="612"/>
    </row>
    <row r="703" spans="9:32" s="38" customFormat="1" ht="12.75">
      <c r="I703" s="103"/>
      <c r="J703" s="40"/>
      <c r="K703" s="575"/>
      <c r="L703" s="528"/>
      <c r="M703" s="528"/>
      <c r="N703" s="528"/>
      <c r="O703" s="528"/>
      <c r="P703" s="528"/>
      <c r="Q703" s="528"/>
      <c r="R703" s="528"/>
      <c r="S703" s="528"/>
      <c r="U703" s="522"/>
      <c r="V703" s="522"/>
      <c r="W703" s="522"/>
      <c r="X703" s="522"/>
      <c r="Y703" s="522"/>
      <c r="Z703" s="522"/>
      <c r="AA703" s="522"/>
      <c r="AB703" s="522"/>
      <c r="AD703" s="612"/>
      <c r="AE703" s="612"/>
      <c r="AF703" s="612"/>
    </row>
    <row r="704" spans="9:32" s="38" customFormat="1" ht="12.75">
      <c r="I704" s="103"/>
      <c r="J704" s="40"/>
      <c r="K704" s="575"/>
      <c r="L704" s="528"/>
      <c r="M704" s="528"/>
      <c r="N704" s="528"/>
      <c r="O704" s="528"/>
      <c r="P704" s="528"/>
      <c r="Q704" s="528"/>
      <c r="R704" s="528"/>
      <c r="S704" s="528"/>
      <c r="U704" s="522"/>
      <c r="V704" s="522"/>
      <c r="W704" s="522"/>
      <c r="X704" s="522"/>
      <c r="Y704" s="522"/>
      <c r="Z704" s="522"/>
      <c r="AA704" s="522"/>
      <c r="AB704" s="522"/>
      <c r="AD704" s="612"/>
      <c r="AE704" s="612"/>
      <c r="AF704" s="612"/>
    </row>
    <row r="705" spans="9:32" s="38" customFormat="1" ht="12.75">
      <c r="I705" s="103"/>
      <c r="J705" s="40"/>
      <c r="K705" s="575"/>
      <c r="L705" s="528"/>
      <c r="M705" s="528"/>
      <c r="N705" s="528"/>
      <c r="O705" s="528"/>
      <c r="P705" s="528"/>
      <c r="Q705" s="528"/>
      <c r="R705" s="528"/>
      <c r="S705" s="528"/>
      <c r="U705" s="522"/>
      <c r="V705" s="522"/>
      <c r="W705" s="522"/>
      <c r="X705" s="522"/>
      <c r="Y705" s="522"/>
      <c r="Z705" s="522"/>
      <c r="AA705" s="522"/>
      <c r="AB705" s="522"/>
      <c r="AD705" s="612"/>
      <c r="AE705" s="612"/>
      <c r="AF705" s="612"/>
    </row>
    <row r="706" spans="9:32" s="38" customFormat="1" ht="12.75">
      <c r="I706" s="103"/>
      <c r="J706" s="40"/>
      <c r="K706" s="575"/>
      <c r="L706" s="528"/>
      <c r="M706" s="528"/>
      <c r="N706" s="528"/>
      <c r="O706" s="528"/>
      <c r="P706" s="528"/>
      <c r="Q706" s="528"/>
      <c r="R706" s="528"/>
      <c r="S706" s="528"/>
      <c r="U706" s="522"/>
      <c r="V706" s="522"/>
      <c r="W706" s="522"/>
      <c r="X706" s="522"/>
      <c r="Y706" s="522"/>
      <c r="Z706" s="522"/>
      <c r="AA706" s="522"/>
      <c r="AB706" s="522"/>
      <c r="AD706" s="612"/>
      <c r="AE706" s="612"/>
      <c r="AF706" s="612"/>
    </row>
    <row r="707" spans="9:32" s="38" customFormat="1" ht="12.75">
      <c r="I707" s="103"/>
      <c r="J707" s="40"/>
      <c r="K707" s="575"/>
      <c r="L707" s="528"/>
      <c r="M707" s="528"/>
      <c r="N707" s="528"/>
      <c r="O707" s="528"/>
      <c r="P707" s="528"/>
      <c r="Q707" s="528"/>
      <c r="R707" s="528"/>
      <c r="S707" s="528"/>
      <c r="U707" s="522"/>
      <c r="V707" s="522"/>
      <c r="W707" s="522"/>
      <c r="X707" s="522"/>
      <c r="Y707" s="522"/>
      <c r="Z707" s="522"/>
      <c r="AA707" s="522"/>
      <c r="AB707" s="522"/>
      <c r="AD707" s="612"/>
      <c r="AE707" s="612"/>
      <c r="AF707" s="612"/>
    </row>
    <row r="708" spans="9:32" s="38" customFormat="1" ht="12.75">
      <c r="I708" s="103"/>
      <c r="J708" s="40"/>
      <c r="K708" s="575"/>
      <c r="L708" s="528"/>
      <c r="M708" s="528"/>
      <c r="N708" s="528"/>
      <c r="O708" s="528"/>
      <c r="P708" s="528"/>
      <c r="Q708" s="528"/>
      <c r="R708" s="528"/>
      <c r="S708" s="528"/>
      <c r="U708" s="522"/>
      <c r="V708" s="522"/>
      <c r="W708" s="522"/>
      <c r="X708" s="522"/>
      <c r="Y708" s="522"/>
      <c r="Z708" s="522"/>
      <c r="AA708" s="522"/>
      <c r="AB708" s="522"/>
      <c r="AD708" s="612"/>
      <c r="AE708" s="612"/>
      <c r="AF708" s="612"/>
    </row>
    <row r="709" spans="9:32" s="38" customFormat="1" ht="12.75">
      <c r="I709" s="103"/>
      <c r="J709" s="40"/>
      <c r="K709" s="575"/>
      <c r="L709" s="528"/>
      <c r="M709" s="528"/>
      <c r="N709" s="528"/>
      <c r="O709" s="528"/>
      <c r="P709" s="528"/>
      <c r="Q709" s="528"/>
      <c r="R709" s="528"/>
      <c r="S709" s="528"/>
      <c r="U709" s="522"/>
      <c r="V709" s="522"/>
      <c r="W709" s="522"/>
      <c r="X709" s="522"/>
      <c r="Y709" s="522"/>
      <c r="Z709" s="522"/>
      <c r="AA709" s="522"/>
      <c r="AB709" s="522"/>
      <c r="AD709" s="612"/>
      <c r="AE709" s="612"/>
      <c r="AF709" s="612"/>
    </row>
    <row r="710" spans="9:32" s="38" customFormat="1" ht="12.75">
      <c r="I710" s="103"/>
      <c r="J710" s="40"/>
      <c r="K710" s="575"/>
      <c r="L710" s="528"/>
      <c r="M710" s="528"/>
      <c r="N710" s="528"/>
      <c r="O710" s="528"/>
      <c r="P710" s="528"/>
      <c r="Q710" s="528"/>
      <c r="R710" s="528"/>
      <c r="S710" s="528"/>
      <c r="U710" s="522"/>
      <c r="V710" s="522"/>
      <c r="W710" s="522"/>
      <c r="X710" s="522"/>
      <c r="Y710" s="522"/>
      <c r="Z710" s="522"/>
      <c r="AA710" s="522"/>
      <c r="AB710" s="522"/>
      <c r="AD710" s="612"/>
      <c r="AE710" s="612"/>
      <c r="AF710" s="612"/>
    </row>
    <row r="711" spans="9:32" s="38" customFormat="1" ht="12.75">
      <c r="I711" s="103"/>
      <c r="J711" s="40"/>
      <c r="K711" s="575"/>
      <c r="L711" s="528"/>
      <c r="M711" s="528"/>
      <c r="N711" s="528"/>
      <c r="O711" s="528"/>
      <c r="P711" s="528"/>
      <c r="Q711" s="528"/>
      <c r="R711" s="528"/>
      <c r="S711" s="528"/>
      <c r="U711" s="522"/>
      <c r="V711" s="522"/>
      <c r="W711" s="522"/>
      <c r="X711" s="522"/>
      <c r="Y711" s="522"/>
      <c r="Z711" s="522"/>
      <c r="AA711" s="522"/>
      <c r="AB711" s="522"/>
      <c r="AD711" s="612"/>
      <c r="AE711" s="612"/>
      <c r="AF711" s="612"/>
    </row>
    <row r="712" spans="9:32" s="38" customFormat="1" ht="12.75">
      <c r="I712" s="103"/>
      <c r="J712" s="40"/>
      <c r="K712" s="575"/>
      <c r="L712" s="528"/>
      <c r="M712" s="528"/>
      <c r="N712" s="528"/>
      <c r="O712" s="528"/>
      <c r="P712" s="528"/>
      <c r="Q712" s="528"/>
      <c r="R712" s="528"/>
      <c r="S712" s="528"/>
      <c r="U712" s="522"/>
      <c r="V712" s="522"/>
      <c r="W712" s="522"/>
      <c r="X712" s="522"/>
      <c r="Y712" s="522"/>
      <c r="Z712" s="522"/>
      <c r="AA712" s="522"/>
      <c r="AB712" s="522"/>
      <c r="AD712" s="612"/>
      <c r="AE712" s="612"/>
      <c r="AF712" s="612"/>
    </row>
    <row r="713" spans="9:32" s="38" customFormat="1" ht="12.75">
      <c r="I713" s="103"/>
      <c r="J713" s="40"/>
      <c r="K713" s="575"/>
      <c r="L713" s="528"/>
      <c r="M713" s="528"/>
      <c r="N713" s="528"/>
      <c r="O713" s="528"/>
      <c r="P713" s="528"/>
      <c r="Q713" s="528"/>
      <c r="R713" s="528"/>
      <c r="S713" s="528"/>
      <c r="U713" s="522"/>
      <c r="V713" s="522"/>
      <c r="W713" s="522"/>
      <c r="X713" s="522"/>
      <c r="Y713" s="522"/>
      <c r="Z713" s="522"/>
      <c r="AA713" s="522"/>
      <c r="AB713" s="522"/>
      <c r="AD713" s="612"/>
      <c r="AE713" s="612"/>
      <c r="AF713" s="612"/>
    </row>
    <row r="714" spans="9:32" s="38" customFormat="1" ht="12.75">
      <c r="I714" s="103"/>
      <c r="J714" s="40"/>
      <c r="K714" s="575"/>
      <c r="L714" s="528"/>
      <c r="M714" s="528"/>
      <c r="N714" s="528"/>
      <c r="O714" s="528"/>
      <c r="P714" s="528"/>
      <c r="Q714" s="528"/>
      <c r="R714" s="528"/>
      <c r="S714" s="528"/>
      <c r="U714" s="522"/>
      <c r="V714" s="522"/>
      <c r="W714" s="522"/>
      <c r="X714" s="522"/>
      <c r="Y714" s="522"/>
      <c r="Z714" s="522"/>
      <c r="AA714" s="522"/>
      <c r="AB714" s="522"/>
      <c r="AD714" s="612"/>
      <c r="AE714" s="612"/>
      <c r="AF714" s="612"/>
    </row>
    <row r="715" spans="9:32" s="38" customFormat="1" ht="12.75">
      <c r="I715" s="103"/>
      <c r="J715" s="40"/>
      <c r="K715" s="575"/>
      <c r="L715" s="528"/>
      <c r="M715" s="528"/>
      <c r="N715" s="528"/>
      <c r="O715" s="528"/>
      <c r="P715" s="528"/>
      <c r="Q715" s="528"/>
      <c r="R715" s="528"/>
      <c r="S715" s="528"/>
      <c r="U715" s="522"/>
      <c r="V715" s="522"/>
      <c r="W715" s="522"/>
      <c r="X715" s="522"/>
      <c r="Y715" s="522"/>
      <c r="Z715" s="522"/>
      <c r="AA715" s="522"/>
      <c r="AB715" s="522"/>
      <c r="AD715" s="612"/>
      <c r="AE715" s="612"/>
      <c r="AF715" s="612"/>
    </row>
    <row r="716" spans="9:32" s="38" customFormat="1" ht="12.75">
      <c r="I716" s="103"/>
      <c r="J716" s="40"/>
      <c r="K716" s="575"/>
      <c r="L716" s="528"/>
      <c r="M716" s="528"/>
      <c r="N716" s="528"/>
      <c r="O716" s="528"/>
      <c r="P716" s="528"/>
      <c r="Q716" s="528"/>
      <c r="R716" s="528"/>
      <c r="S716" s="528"/>
      <c r="U716" s="522"/>
      <c r="V716" s="522"/>
      <c r="W716" s="522"/>
      <c r="X716" s="522"/>
      <c r="Y716" s="522"/>
      <c r="Z716" s="522"/>
      <c r="AA716" s="522"/>
      <c r="AB716" s="522"/>
      <c r="AD716" s="612"/>
      <c r="AE716" s="612"/>
      <c r="AF716" s="612"/>
    </row>
    <row r="717" spans="9:32" s="38" customFormat="1" ht="12.75">
      <c r="I717" s="103"/>
      <c r="J717" s="40"/>
      <c r="K717" s="575"/>
      <c r="L717" s="528"/>
      <c r="M717" s="528"/>
      <c r="N717" s="528"/>
      <c r="O717" s="528"/>
      <c r="P717" s="528"/>
      <c r="Q717" s="528"/>
      <c r="R717" s="528"/>
      <c r="S717" s="528"/>
      <c r="U717" s="522"/>
      <c r="V717" s="522"/>
      <c r="W717" s="522"/>
      <c r="X717" s="522"/>
      <c r="Y717" s="522"/>
      <c r="Z717" s="522"/>
      <c r="AA717" s="522"/>
      <c r="AB717" s="522"/>
      <c r="AD717" s="612"/>
      <c r="AE717" s="612"/>
      <c r="AF717" s="612"/>
    </row>
    <row r="718" spans="9:32" s="38" customFormat="1" ht="12.75">
      <c r="I718" s="103"/>
      <c r="J718" s="40"/>
      <c r="K718" s="575"/>
      <c r="L718" s="528"/>
      <c r="M718" s="528"/>
      <c r="N718" s="528"/>
      <c r="O718" s="528"/>
      <c r="P718" s="528"/>
      <c r="Q718" s="528"/>
      <c r="R718" s="528"/>
      <c r="S718" s="528"/>
      <c r="U718" s="522"/>
      <c r="V718" s="522"/>
      <c r="W718" s="522"/>
      <c r="X718" s="522"/>
      <c r="Y718" s="522"/>
      <c r="Z718" s="522"/>
      <c r="AA718" s="522"/>
      <c r="AB718" s="522"/>
      <c r="AD718" s="612"/>
      <c r="AE718" s="612"/>
      <c r="AF718" s="612"/>
    </row>
    <row r="719" spans="9:32" s="38" customFormat="1" ht="12.75">
      <c r="I719" s="103"/>
      <c r="J719" s="40"/>
      <c r="K719" s="575"/>
      <c r="L719" s="528"/>
      <c r="M719" s="528"/>
      <c r="N719" s="528"/>
      <c r="O719" s="528"/>
      <c r="P719" s="528"/>
      <c r="Q719" s="528"/>
      <c r="R719" s="528"/>
      <c r="S719" s="528"/>
      <c r="U719" s="522"/>
      <c r="V719" s="522"/>
      <c r="W719" s="522"/>
      <c r="X719" s="522"/>
      <c r="Y719" s="522"/>
      <c r="Z719" s="522"/>
      <c r="AA719" s="522"/>
      <c r="AB719" s="522"/>
      <c r="AD719" s="612"/>
      <c r="AE719" s="612"/>
      <c r="AF719" s="612"/>
    </row>
    <row r="720" spans="9:32" s="38" customFormat="1" ht="12.75">
      <c r="I720" s="103"/>
      <c r="J720" s="40"/>
      <c r="K720" s="575"/>
      <c r="L720" s="528"/>
      <c r="M720" s="528"/>
      <c r="N720" s="528"/>
      <c r="O720" s="528"/>
      <c r="P720" s="528"/>
      <c r="Q720" s="528"/>
      <c r="R720" s="528"/>
      <c r="S720" s="528"/>
      <c r="U720" s="522"/>
      <c r="V720" s="522"/>
      <c r="W720" s="522"/>
      <c r="X720" s="522"/>
      <c r="Y720" s="522"/>
      <c r="Z720" s="522"/>
      <c r="AA720" s="522"/>
      <c r="AB720" s="522"/>
      <c r="AD720" s="612"/>
      <c r="AE720" s="612"/>
      <c r="AF720" s="612"/>
    </row>
    <row r="721" spans="9:32" s="38" customFormat="1" ht="12.75">
      <c r="I721" s="103"/>
      <c r="J721" s="40"/>
      <c r="K721" s="575"/>
      <c r="L721" s="528"/>
      <c r="M721" s="528"/>
      <c r="N721" s="528"/>
      <c r="O721" s="528"/>
      <c r="P721" s="528"/>
      <c r="Q721" s="528"/>
      <c r="R721" s="528"/>
      <c r="S721" s="528"/>
      <c r="U721" s="522"/>
      <c r="V721" s="522"/>
      <c r="W721" s="522"/>
      <c r="X721" s="522"/>
      <c r="Y721" s="522"/>
      <c r="Z721" s="522"/>
      <c r="AA721" s="522"/>
      <c r="AB721" s="522"/>
      <c r="AD721" s="612"/>
      <c r="AE721" s="612"/>
      <c r="AF721" s="612"/>
    </row>
    <row r="722" spans="9:32" s="38" customFormat="1" ht="12.75">
      <c r="I722" s="103"/>
      <c r="J722" s="40"/>
      <c r="K722" s="575"/>
      <c r="L722" s="528"/>
      <c r="M722" s="528"/>
      <c r="N722" s="528"/>
      <c r="O722" s="528"/>
      <c r="P722" s="528"/>
      <c r="Q722" s="528"/>
      <c r="R722" s="528"/>
      <c r="S722" s="528"/>
      <c r="U722" s="522"/>
      <c r="V722" s="522"/>
      <c r="W722" s="522"/>
      <c r="X722" s="522"/>
      <c r="Y722" s="522"/>
      <c r="Z722" s="522"/>
      <c r="AA722" s="522"/>
      <c r="AB722" s="522"/>
      <c r="AD722" s="612"/>
      <c r="AE722" s="612"/>
      <c r="AF722" s="612"/>
    </row>
    <row r="723" spans="9:32" s="38" customFormat="1" ht="12.75">
      <c r="I723" s="103"/>
      <c r="J723" s="40"/>
      <c r="K723" s="575"/>
      <c r="L723" s="528"/>
      <c r="M723" s="528"/>
      <c r="N723" s="528"/>
      <c r="O723" s="528"/>
      <c r="P723" s="528"/>
      <c r="Q723" s="528"/>
      <c r="R723" s="528"/>
      <c r="S723" s="528"/>
      <c r="U723" s="522"/>
      <c r="V723" s="522"/>
      <c r="W723" s="522"/>
      <c r="X723" s="522"/>
      <c r="Y723" s="522"/>
      <c r="Z723" s="522"/>
      <c r="AA723" s="522"/>
      <c r="AB723" s="522"/>
      <c r="AD723" s="612"/>
      <c r="AE723" s="612"/>
      <c r="AF723" s="612"/>
    </row>
    <row r="724" spans="9:32" s="38" customFormat="1" ht="12.75">
      <c r="I724" s="103"/>
      <c r="J724" s="40"/>
      <c r="K724" s="575"/>
      <c r="L724" s="528"/>
      <c r="M724" s="528"/>
      <c r="N724" s="528"/>
      <c r="O724" s="528"/>
      <c r="P724" s="528"/>
      <c r="Q724" s="528"/>
      <c r="R724" s="528"/>
      <c r="S724" s="528"/>
      <c r="U724" s="522"/>
      <c r="V724" s="522"/>
      <c r="W724" s="522"/>
      <c r="X724" s="522"/>
      <c r="Y724" s="522"/>
      <c r="Z724" s="522"/>
      <c r="AA724" s="522"/>
      <c r="AB724" s="522"/>
      <c r="AD724" s="612"/>
      <c r="AE724" s="612"/>
      <c r="AF724" s="612"/>
    </row>
    <row r="725" spans="9:32" s="38" customFormat="1" ht="12.75">
      <c r="I725" s="103"/>
      <c r="J725" s="40"/>
      <c r="K725" s="575"/>
      <c r="L725" s="528"/>
      <c r="M725" s="528"/>
      <c r="N725" s="528"/>
      <c r="O725" s="528"/>
      <c r="P725" s="528"/>
      <c r="Q725" s="528"/>
      <c r="R725" s="528"/>
      <c r="S725" s="528"/>
      <c r="U725" s="522"/>
      <c r="V725" s="522"/>
      <c r="W725" s="522"/>
      <c r="X725" s="522"/>
      <c r="Y725" s="522"/>
      <c r="Z725" s="522"/>
      <c r="AA725" s="522"/>
      <c r="AB725" s="522"/>
      <c r="AD725" s="612"/>
      <c r="AE725" s="612"/>
      <c r="AF725" s="612"/>
    </row>
    <row r="726" spans="9:32" s="38" customFormat="1" ht="12.75">
      <c r="I726" s="103"/>
      <c r="J726" s="40"/>
      <c r="K726" s="575"/>
      <c r="L726" s="528"/>
      <c r="M726" s="528"/>
      <c r="N726" s="528"/>
      <c r="O726" s="528"/>
      <c r="P726" s="528"/>
      <c r="Q726" s="528"/>
      <c r="R726" s="528"/>
      <c r="S726" s="528"/>
      <c r="U726" s="522"/>
      <c r="V726" s="522"/>
      <c r="W726" s="522"/>
      <c r="X726" s="522"/>
      <c r="Y726" s="522"/>
      <c r="Z726" s="522"/>
      <c r="AA726" s="522"/>
      <c r="AB726" s="522"/>
      <c r="AD726" s="612"/>
      <c r="AE726" s="612"/>
      <c r="AF726" s="612"/>
    </row>
    <row r="727" spans="9:32" s="38" customFormat="1" ht="12.75">
      <c r="I727" s="103"/>
      <c r="J727" s="40"/>
      <c r="K727" s="575"/>
      <c r="L727" s="528"/>
      <c r="M727" s="528"/>
      <c r="N727" s="528"/>
      <c r="O727" s="528"/>
      <c r="P727" s="528"/>
      <c r="Q727" s="528"/>
      <c r="R727" s="528"/>
      <c r="S727" s="528"/>
      <c r="U727" s="522"/>
      <c r="V727" s="522"/>
      <c r="W727" s="522"/>
      <c r="X727" s="522"/>
      <c r="Y727" s="522"/>
      <c r="Z727" s="522"/>
      <c r="AA727" s="522"/>
      <c r="AB727" s="522"/>
      <c r="AD727" s="612"/>
      <c r="AE727" s="612"/>
      <c r="AF727" s="612"/>
    </row>
    <row r="728" spans="9:32" s="38" customFormat="1" ht="12.75">
      <c r="I728" s="103"/>
      <c r="J728" s="40"/>
      <c r="K728" s="575"/>
      <c r="L728" s="528"/>
      <c r="M728" s="528"/>
      <c r="N728" s="528"/>
      <c r="O728" s="528"/>
      <c r="P728" s="528"/>
      <c r="Q728" s="528"/>
      <c r="R728" s="528"/>
      <c r="S728" s="528"/>
      <c r="U728" s="522"/>
      <c r="V728" s="522"/>
      <c r="W728" s="522"/>
      <c r="X728" s="522"/>
      <c r="Y728" s="522"/>
      <c r="Z728" s="522"/>
      <c r="AA728" s="522"/>
      <c r="AB728" s="522"/>
      <c r="AD728" s="612"/>
      <c r="AE728" s="612"/>
      <c r="AF728" s="612"/>
    </row>
    <row r="729" spans="9:32" s="38" customFormat="1" ht="12.75">
      <c r="I729" s="103"/>
      <c r="J729" s="40"/>
      <c r="K729" s="575"/>
      <c r="L729" s="528"/>
      <c r="M729" s="528"/>
      <c r="N729" s="528"/>
      <c r="O729" s="528"/>
      <c r="P729" s="528"/>
      <c r="Q729" s="528"/>
      <c r="R729" s="528"/>
      <c r="S729" s="528"/>
      <c r="U729" s="522"/>
      <c r="V729" s="522"/>
      <c r="W729" s="522"/>
      <c r="X729" s="522"/>
      <c r="Y729" s="522"/>
      <c r="Z729" s="522"/>
      <c r="AA729" s="522"/>
      <c r="AB729" s="522"/>
      <c r="AD729" s="612"/>
      <c r="AE729" s="612"/>
      <c r="AF729" s="612"/>
    </row>
    <row r="730" spans="9:32" s="38" customFormat="1" ht="12.75">
      <c r="I730" s="103"/>
      <c r="J730" s="40"/>
      <c r="K730" s="575"/>
      <c r="L730" s="528"/>
      <c r="M730" s="528"/>
      <c r="N730" s="528"/>
      <c r="O730" s="528"/>
      <c r="P730" s="528"/>
      <c r="Q730" s="528"/>
      <c r="R730" s="528"/>
      <c r="S730" s="528"/>
      <c r="U730" s="522"/>
      <c r="V730" s="522"/>
      <c r="W730" s="522"/>
      <c r="X730" s="522"/>
      <c r="Y730" s="522"/>
      <c r="Z730" s="522"/>
      <c r="AA730" s="522"/>
      <c r="AB730" s="522"/>
      <c r="AD730" s="612"/>
      <c r="AE730" s="612"/>
      <c r="AF730" s="612"/>
    </row>
    <row r="731" spans="9:32" s="38" customFormat="1" ht="12.75">
      <c r="I731" s="103"/>
      <c r="J731" s="40"/>
      <c r="K731" s="575"/>
      <c r="L731" s="528"/>
      <c r="M731" s="528"/>
      <c r="N731" s="528"/>
      <c r="O731" s="528"/>
      <c r="P731" s="528"/>
      <c r="Q731" s="528"/>
      <c r="R731" s="528"/>
      <c r="S731" s="528"/>
      <c r="U731" s="522"/>
      <c r="V731" s="522"/>
      <c r="W731" s="522"/>
      <c r="X731" s="522"/>
      <c r="Y731" s="522"/>
      <c r="Z731" s="522"/>
      <c r="AA731" s="522"/>
      <c r="AB731" s="522"/>
      <c r="AD731" s="612"/>
      <c r="AE731" s="612"/>
      <c r="AF731" s="612"/>
    </row>
    <row r="732" spans="9:32" s="38" customFormat="1" ht="12.75">
      <c r="I732" s="103"/>
      <c r="J732" s="40"/>
      <c r="K732" s="575"/>
      <c r="L732" s="528"/>
      <c r="M732" s="528"/>
      <c r="N732" s="528"/>
      <c r="O732" s="528"/>
      <c r="P732" s="528"/>
      <c r="Q732" s="528"/>
      <c r="R732" s="528"/>
      <c r="S732" s="528"/>
      <c r="U732" s="522"/>
      <c r="V732" s="522"/>
      <c r="W732" s="522"/>
      <c r="X732" s="522"/>
      <c r="Y732" s="522"/>
      <c r="Z732" s="522"/>
      <c r="AA732" s="522"/>
      <c r="AB732" s="522"/>
      <c r="AD732" s="612"/>
      <c r="AE732" s="612"/>
      <c r="AF732" s="612"/>
    </row>
    <row r="733" spans="9:32" s="38" customFormat="1" ht="12.75">
      <c r="I733" s="103"/>
      <c r="J733" s="40"/>
      <c r="K733" s="575"/>
      <c r="L733" s="528"/>
      <c r="M733" s="528"/>
      <c r="N733" s="528"/>
      <c r="O733" s="528"/>
      <c r="P733" s="528"/>
      <c r="Q733" s="528"/>
      <c r="R733" s="528"/>
      <c r="S733" s="528"/>
      <c r="U733" s="522"/>
      <c r="V733" s="522"/>
      <c r="W733" s="522"/>
      <c r="X733" s="522"/>
      <c r="Y733" s="522"/>
      <c r="Z733" s="522"/>
      <c r="AA733" s="522"/>
      <c r="AB733" s="522"/>
      <c r="AD733" s="612"/>
      <c r="AE733" s="612"/>
      <c r="AF733" s="612"/>
    </row>
    <row r="734" spans="9:32" s="38" customFormat="1" ht="12.75">
      <c r="I734" s="103"/>
      <c r="J734" s="40"/>
      <c r="K734" s="575"/>
      <c r="L734" s="528"/>
      <c r="M734" s="528"/>
      <c r="N734" s="528"/>
      <c r="O734" s="528"/>
      <c r="P734" s="528"/>
      <c r="Q734" s="528"/>
      <c r="R734" s="528"/>
      <c r="S734" s="528"/>
      <c r="U734" s="522"/>
      <c r="V734" s="522"/>
      <c r="W734" s="522"/>
      <c r="X734" s="522"/>
      <c r="Y734" s="522"/>
      <c r="Z734" s="522"/>
      <c r="AA734" s="522"/>
      <c r="AB734" s="522"/>
      <c r="AD734" s="612"/>
      <c r="AE734" s="612"/>
      <c r="AF734" s="612"/>
    </row>
    <row r="735" spans="9:32" s="38" customFormat="1" ht="12.75">
      <c r="I735" s="103"/>
      <c r="J735" s="40"/>
      <c r="K735" s="575"/>
      <c r="L735" s="528"/>
      <c r="M735" s="528"/>
      <c r="N735" s="528"/>
      <c r="O735" s="528"/>
      <c r="P735" s="528"/>
      <c r="Q735" s="528"/>
      <c r="R735" s="528"/>
      <c r="S735" s="528"/>
      <c r="U735" s="522"/>
      <c r="V735" s="522"/>
      <c r="W735" s="522"/>
      <c r="X735" s="522"/>
      <c r="Y735" s="522"/>
      <c r="Z735" s="522"/>
      <c r="AA735" s="522"/>
      <c r="AB735" s="522"/>
      <c r="AD735" s="612"/>
      <c r="AE735" s="612"/>
      <c r="AF735" s="612"/>
    </row>
    <row r="736" spans="9:32" s="38" customFormat="1" ht="12.75">
      <c r="I736" s="103"/>
      <c r="J736" s="40"/>
      <c r="K736" s="575"/>
      <c r="L736" s="528"/>
      <c r="M736" s="528"/>
      <c r="N736" s="528"/>
      <c r="O736" s="528"/>
      <c r="P736" s="528"/>
      <c r="Q736" s="528"/>
      <c r="R736" s="528"/>
      <c r="S736" s="528"/>
      <c r="U736" s="522"/>
      <c r="V736" s="522"/>
      <c r="W736" s="522"/>
      <c r="X736" s="522"/>
      <c r="Y736" s="522"/>
      <c r="Z736" s="522"/>
      <c r="AA736" s="522"/>
      <c r="AB736" s="522"/>
      <c r="AD736" s="612"/>
      <c r="AE736" s="612"/>
      <c r="AF736" s="612"/>
    </row>
    <row r="737" spans="9:32" s="38" customFormat="1" ht="12.75">
      <c r="I737" s="103"/>
      <c r="J737" s="40"/>
      <c r="K737" s="575"/>
      <c r="L737" s="528"/>
      <c r="M737" s="528"/>
      <c r="N737" s="528"/>
      <c r="O737" s="528"/>
      <c r="P737" s="528"/>
      <c r="Q737" s="528"/>
      <c r="R737" s="528"/>
      <c r="S737" s="528"/>
      <c r="U737" s="522"/>
      <c r="V737" s="522"/>
      <c r="W737" s="522"/>
      <c r="X737" s="522"/>
      <c r="Y737" s="522"/>
      <c r="Z737" s="522"/>
      <c r="AA737" s="522"/>
      <c r="AB737" s="522"/>
      <c r="AD737" s="612"/>
      <c r="AE737" s="612"/>
      <c r="AF737" s="612"/>
    </row>
    <row r="738" spans="9:32" s="38" customFormat="1" ht="12.75">
      <c r="I738" s="103"/>
      <c r="J738" s="40"/>
      <c r="K738" s="575"/>
      <c r="L738" s="528"/>
      <c r="M738" s="528"/>
      <c r="N738" s="528"/>
      <c r="O738" s="528"/>
      <c r="P738" s="528"/>
      <c r="Q738" s="528"/>
      <c r="R738" s="528"/>
      <c r="S738" s="528"/>
      <c r="U738" s="522"/>
      <c r="V738" s="522"/>
      <c r="W738" s="522"/>
      <c r="X738" s="522"/>
      <c r="Y738" s="522"/>
      <c r="Z738" s="522"/>
      <c r="AA738" s="522"/>
      <c r="AB738" s="522"/>
      <c r="AD738" s="612"/>
      <c r="AE738" s="612"/>
      <c r="AF738" s="612"/>
    </row>
    <row r="739" spans="9:32" s="38" customFormat="1" ht="12.75">
      <c r="I739" s="103"/>
      <c r="J739" s="40"/>
      <c r="K739" s="575"/>
      <c r="L739" s="528"/>
      <c r="M739" s="528"/>
      <c r="N739" s="528"/>
      <c r="O739" s="528"/>
      <c r="P739" s="528"/>
      <c r="Q739" s="528"/>
      <c r="R739" s="528"/>
      <c r="S739" s="528"/>
      <c r="U739" s="522"/>
      <c r="V739" s="522"/>
      <c r="W739" s="522"/>
      <c r="X739" s="522"/>
      <c r="Y739" s="522"/>
      <c r="Z739" s="522"/>
      <c r="AA739" s="522"/>
      <c r="AB739" s="522"/>
      <c r="AD739" s="612"/>
      <c r="AE739" s="612"/>
      <c r="AF739" s="612"/>
    </row>
    <row r="740" spans="9:32" s="38" customFormat="1" ht="12.75">
      <c r="I740" s="103"/>
      <c r="J740" s="40"/>
      <c r="K740" s="575"/>
      <c r="L740" s="528"/>
      <c r="M740" s="528"/>
      <c r="N740" s="528"/>
      <c r="O740" s="528"/>
      <c r="P740" s="528"/>
      <c r="Q740" s="528"/>
      <c r="R740" s="528"/>
      <c r="S740" s="528"/>
      <c r="U740" s="522"/>
      <c r="V740" s="522"/>
      <c r="W740" s="522"/>
      <c r="X740" s="522"/>
      <c r="Y740" s="522"/>
      <c r="Z740" s="522"/>
      <c r="AA740" s="522"/>
      <c r="AB740" s="522"/>
      <c r="AD740" s="612"/>
      <c r="AE740" s="612"/>
      <c r="AF740" s="612"/>
    </row>
    <row r="741" spans="9:32" s="38" customFormat="1" ht="12.75">
      <c r="I741" s="103"/>
      <c r="J741" s="40"/>
      <c r="K741" s="575"/>
      <c r="L741" s="528"/>
      <c r="M741" s="528"/>
      <c r="N741" s="528"/>
      <c r="O741" s="528"/>
      <c r="P741" s="528"/>
      <c r="Q741" s="528"/>
      <c r="R741" s="528"/>
      <c r="S741" s="528"/>
      <c r="U741" s="522"/>
      <c r="V741" s="522"/>
      <c r="W741" s="522"/>
      <c r="X741" s="522"/>
      <c r="Y741" s="522"/>
      <c r="Z741" s="522"/>
      <c r="AA741" s="522"/>
      <c r="AB741" s="522"/>
      <c r="AD741" s="612"/>
      <c r="AE741" s="612"/>
      <c r="AF741" s="612"/>
    </row>
    <row r="742" spans="9:32" s="38" customFormat="1" ht="12.75">
      <c r="I742" s="103"/>
      <c r="J742" s="40"/>
      <c r="K742" s="575"/>
      <c r="L742" s="528"/>
      <c r="M742" s="528"/>
      <c r="N742" s="528"/>
      <c r="O742" s="528"/>
      <c r="P742" s="528"/>
      <c r="Q742" s="528"/>
      <c r="R742" s="528"/>
      <c r="S742" s="528"/>
      <c r="U742" s="522"/>
      <c r="V742" s="522"/>
      <c r="W742" s="522"/>
      <c r="X742" s="522"/>
      <c r="Y742" s="522"/>
      <c r="Z742" s="522"/>
      <c r="AA742" s="522"/>
      <c r="AB742" s="522"/>
      <c r="AD742" s="612"/>
      <c r="AE742" s="612"/>
      <c r="AF742" s="612"/>
    </row>
    <row r="743" spans="9:32" s="38" customFormat="1" ht="12.75">
      <c r="I743" s="103"/>
      <c r="J743" s="40"/>
      <c r="K743" s="575"/>
      <c r="L743" s="528"/>
      <c r="M743" s="528"/>
      <c r="N743" s="528"/>
      <c r="O743" s="528"/>
      <c r="P743" s="528"/>
      <c r="Q743" s="528"/>
      <c r="R743" s="528"/>
      <c r="S743" s="528"/>
      <c r="U743" s="522"/>
      <c r="V743" s="522"/>
      <c r="W743" s="522"/>
      <c r="X743" s="522"/>
      <c r="Y743" s="522"/>
      <c r="Z743" s="522"/>
      <c r="AA743" s="522"/>
      <c r="AB743" s="522"/>
      <c r="AD743" s="612"/>
      <c r="AE743" s="612"/>
      <c r="AF743" s="612"/>
    </row>
    <row r="744" spans="9:32" s="38" customFormat="1" ht="12.75">
      <c r="I744" s="103"/>
      <c r="J744" s="40"/>
      <c r="K744" s="575"/>
      <c r="L744" s="528"/>
      <c r="M744" s="528"/>
      <c r="N744" s="528"/>
      <c r="O744" s="528"/>
      <c r="P744" s="528"/>
      <c r="Q744" s="528"/>
      <c r="R744" s="528"/>
      <c r="S744" s="528"/>
      <c r="U744" s="522"/>
      <c r="V744" s="522"/>
      <c r="W744" s="522"/>
      <c r="X744" s="522"/>
      <c r="Y744" s="522"/>
      <c r="Z744" s="522"/>
      <c r="AA744" s="522"/>
      <c r="AB744" s="522"/>
      <c r="AD744" s="612"/>
      <c r="AE744" s="612"/>
      <c r="AF744" s="612"/>
    </row>
    <row r="745" spans="9:32" s="38" customFormat="1" ht="12.75">
      <c r="I745" s="103"/>
      <c r="J745" s="40"/>
      <c r="K745" s="575"/>
      <c r="L745" s="528"/>
      <c r="M745" s="528"/>
      <c r="N745" s="528"/>
      <c r="O745" s="528"/>
      <c r="P745" s="528"/>
      <c r="Q745" s="528"/>
      <c r="R745" s="528"/>
      <c r="S745" s="528"/>
      <c r="U745" s="522"/>
      <c r="V745" s="522"/>
      <c r="W745" s="522"/>
      <c r="X745" s="522"/>
      <c r="Y745" s="522"/>
      <c r="Z745" s="522"/>
      <c r="AA745" s="522"/>
      <c r="AB745" s="522"/>
      <c r="AD745" s="612"/>
      <c r="AE745" s="612"/>
      <c r="AF745" s="612"/>
    </row>
    <row r="746" spans="9:32" s="38" customFormat="1" ht="12.75">
      <c r="I746" s="103"/>
      <c r="J746" s="40"/>
      <c r="K746" s="575"/>
      <c r="L746" s="528"/>
      <c r="M746" s="528"/>
      <c r="N746" s="528"/>
      <c r="O746" s="528"/>
      <c r="P746" s="528"/>
      <c r="Q746" s="528"/>
      <c r="R746" s="528"/>
      <c r="S746" s="528"/>
      <c r="U746" s="522"/>
      <c r="V746" s="522"/>
      <c r="W746" s="522"/>
      <c r="X746" s="522"/>
      <c r="Y746" s="522"/>
      <c r="Z746" s="522"/>
      <c r="AA746" s="522"/>
      <c r="AB746" s="522"/>
      <c r="AD746" s="612"/>
      <c r="AE746" s="612"/>
      <c r="AF746" s="612"/>
    </row>
    <row r="747" spans="9:32" s="38" customFormat="1" ht="12.75">
      <c r="I747" s="103"/>
      <c r="J747" s="40"/>
      <c r="K747" s="575"/>
      <c r="L747" s="528"/>
      <c r="M747" s="528"/>
      <c r="N747" s="528"/>
      <c r="O747" s="528"/>
      <c r="P747" s="528"/>
      <c r="Q747" s="528"/>
      <c r="R747" s="528"/>
      <c r="S747" s="528"/>
      <c r="U747" s="522"/>
      <c r="V747" s="522"/>
      <c r="W747" s="522"/>
      <c r="X747" s="522"/>
      <c r="Y747" s="522"/>
      <c r="Z747" s="522"/>
      <c r="AA747" s="522"/>
      <c r="AB747" s="522"/>
      <c r="AD747" s="612"/>
      <c r="AE747" s="612"/>
      <c r="AF747" s="612"/>
    </row>
    <row r="748" spans="9:32" s="38" customFormat="1" ht="12.75">
      <c r="I748" s="103"/>
      <c r="J748" s="40"/>
      <c r="K748" s="575"/>
      <c r="L748" s="528"/>
      <c r="M748" s="528"/>
      <c r="N748" s="528"/>
      <c r="O748" s="528"/>
      <c r="P748" s="528"/>
      <c r="Q748" s="528"/>
      <c r="R748" s="528"/>
      <c r="S748" s="528"/>
      <c r="U748" s="522"/>
      <c r="V748" s="522"/>
      <c r="W748" s="522"/>
      <c r="X748" s="522"/>
      <c r="Y748" s="522"/>
      <c r="Z748" s="522"/>
      <c r="AA748" s="522"/>
      <c r="AB748" s="522"/>
      <c r="AD748" s="612"/>
      <c r="AE748" s="612"/>
      <c r="AF748" s="612"/>
    </row>
    <row r="749" spans="9:32" s="38" customFormat="1" ht="12.75">
      <c r="I749" s="103"/>
      <c r="J749" s="40"/>
      <c r="K749" s="575"/>
      <c r="L749" s="528"/>
      <c r="M749" s="528"/>
      <c r="N749" s="528"/>
      <c r="O749" s="528"/>
      <c r="P749" s="528"/>
      <c r="Q749" s="528"/>
      <c r="R749" s="528"/>
      <c r="S749" s="528"/>
      <c r="U749" s="522"/>
      <c r="V749" s="522"/>
      <c r="W749" s="522"/>
      <c r="X749" s="522"/>
      <c r="Y749" s="522"/>
      <c r="Z749" s="522"/>
      <c r="AA749" s="522"/>
      <c r="AB749" s="522"/>
      <c r="AD749" s="612"/>
      <c r="AE749" s="612"/>
      <c r="AF749" s="612"/>
    </row>
    <row r="750" spans="9:32" s="38" customFormat="1" ht="12.75">
      <c r="I750" s="103"/>
      <c r="J750" s="40"/>
      <c r="K750" s="575"/>
      <c r="L750" s="528"/>
      <c r="M750" s="528"/>
      <c r="N750" s="528"/>
      <c r="O750" s="528"/>
      <c r="P750" s="528"/>
      <c r="Q750" s="528"/>
      <c r="R750" s="528"/>
      <c r="S750" s="528"/>
      <c r="U750" s="522"/>
      <c r="V750" s="522"/>
      <c r="W750" s="522"/>
      <c r="X750" s="522"/>
      <c r="Y750" s="522"/>
      <c r="Z750" s="522"/>
      <c r="AA750" s="522"/>
      <c r="AB750" s="522"/>
      <c r="AD750" s="612"/>
      <c r="AE750" s="612"/>
      <c r="AF750" s="612"/>
    </row>
    <row r="751" spans="9:32" s="38" customFormat="1" ht="12.75">
      <c r="I751" s="103"/>
      <c r="J751" s="40"/>
      <c r="K751" s="575"/>
      <c r="L751" s="528"/>
      <c r="M751" s="528"/>
      <c r="N751" s="528"/>
      <c r="O751" s="528"/>
      <c r="P751" s="528"/>
      <c r="Q751" s="528"/>
      <c r="R751" s="528"/>
      <c r="S751" s="528"/>
      <c r="U751" s="522"/>
      <c r="V751" s="522"/>
      <c r="W751" s="522"/>
      <c r="X751" s="522"/>
      <c r="Y751" s="522"/>
      <c r="Z751" s="522"/>
      <c r="AA751" s="522"/>
      <c r="AB751" s="522"/>
      <c r="AD751" s="612"/>
      <c r="AE751" s="612"/>
      <c r="AF751" s="612"/>
    </row>
    <row r="752" spans="9:32" s="38" customFormat="1" ht="12.75">
      <c r="I752" s="103"/>
      <c r="J752" s="40"/>
      <c r="K752" s="575"/>
      <c r="L752" s="528"/>
      <c r="M752" s="528"/>
      <c r="N752" s="528"/>
      <c r="O752" s="528"/>
      <c r="P752" s="528"/>
      <c r="Q752" s="528"/>
      <c r="R752" s="528"/>
      <c r="S752" s="528"/>
      <c r="U752" s="522"/>
      <c r="V752" s="522"/>
      <c r="W752" s="522"/>
      <c r="X752" s="522"/>
      <c r="Y752" s="522"/>
      <c r="Z752" s="522"/>
      <c r="AA752" s="522"/>
      <c r="AB752" s="522"/>
      <c r="AD752" s="612"/>
      <c r="AE752" s="612"/>
      <c r="AF752" s="612"/>
    </row>
    <row r="753" spans="9:32" s="38" customFormat="1" ht="12.75">
      <c r="I753" s="103"/>
      <c r="J753" s="40"/>
      <c r="K753" s="575"/>
      <c r="L753" s="528"/>
      <c r="M753" s="528"/>
      <c r="N753" s="528"/>
      <c r="O753" s="528"/>
      <c r="P753" s="528"/>
      <c r="Q753" s="528"/>
      <c r="R753" s="528"/>
      <c r="S753" s="528"/>
      <c r="U753" s="522"/>
      <c r="V753" s="522"/>
      <c r="W753" s="522"/>
      <c r="X753" s="522"/>
      <c r="Y753" s="522"/>
      <c r="Z753" s="522"/>
      <c r="AA753" s="522"/>
      <c r="AB753" s="522"/>
      <c r="AD753" s="612"/>
      <c r="AE753" s="612"/>
      <c r="AF753" s="612"/>
    </row>
    <row r="754" spans="9:32" s="38" customFormat="1" ht="12.75">
      <c r="I754" s="103"/>
      <c r="J754" s="40"/>
      <c r="K754" s="575"/>
      <c r="L754" s="528"/>
      <c r="M754" s="528"/>
      <c r="N754" s="528"/>
      <c r="O754" s="528"/>
      <c r="P754" s="528"/>
      <c r="Q754" s="528"/>
      <c r="R754" s="528"/>
      <c r="S754" s="528"/>
      <c r="U754" s="522"/>
      <c r="V754" s="522"/>
      <c r="W754" s="522"/>
      <c r="X754" s="522"/>
      <c r="Y754" s="522"/>
      <c r="Z754" s="522"/>
      <c r="AA754" s="522"/>
      <c r="AB754" s="522"/>
      <c r="AD754" s="612"/>
      <c r="AE754" s="612"/>
      <c r="AF754" s="612"/>
    </row>
    <row r="755" spans="9:32" s="38" customFormat="1" ht="12.75">
      <c r="I755" s="103"/>
      <c r="J755" s="40"/>
      <c r="K755" s="575"/>
      <c r="L755" s="528"/>
      <c r="M755" s="528"/>
      <c r="N755" s="528"/>
      <c r="O755" s="528"/>
      <c r="P755" s="528"/>
      <c r="Q755" s="528"/>
      <c r="R755" s="528"/>
      <c r="S755" s="528"/>
      <c r="U755" s="522"/>
      <c r="V755" s="522"/>
      <c r="W755" s="522"/>
      <c r="X755" s="522"/>
      <c r="Y755" s="522"/>
      <c r="Z755" s="522"/>
      <c r="AA755" s="522"/>
      <c r="AB755" s="522"/>
      <c r="AD755" s="612"/>
      <c r="AE755" s="612"/>
      <c r="AF755" s="612"/>
    </row>
    <row r="756" spans="9:32" s="38" customFormat="1" ht="12.75">
      <c r="I756" s="103"/>
      <c r="J756" s="40"/>
      <c r="K756" s="575"/>
      <c r="L756" s="528"/>
      <c r="M756" s="528"/>
      <c r="N756" s="528"/>
      <c r="O756" s="528"/>
      <c r="P756" s="528"/>
      <c r="Q756" s="528"/>
      <c r="R756" s="528"/>
      <c r="S756" s="528"/>
      <c r="U756" s="522"/>
      <c r="V756" s="522"/>
      <c r="W756" s="522"/>
      <c r="X756" s="522"/>
      <c r="Y756" s="522"/>
      <c r="Z756" s="522"/>
      <c r="AA756" s="522"/>
      <c r="AB756" s="522"/>
      <c r="AD756" s="612"/>
      <c r="AE756" s="612"/>
      <c r="AF756" s="612"/>
    </row>
    <row r="757" spans="9:32" s="38" customFormat="1" ht="12.75">
      <c r="I757" s="103"/>
      <c r="J757" s="40"/>
      <c r="K757" s="575"/>
      <c r="L757" s="528"/>
      <c r="M757" s="528"/>
      <c r="N757" s="528"/>
      <c r="O757" s="528"/>
      <c r="P757" s="528"/>
      <c r="Q757" s="528"/>
      <c r="R757" s="528"/>
      <c r="S757" s="528"/>
      <c r="U757" s="522"/>
      <c r="V757" s="522"/>
      <c r="W757" s="522"/>
      <c r="X757" s="522"/>
      <c r="Y757" s="522"/>
      <c r="Z757" s="522"/>
      <c r="AA757" s="522"/>
      <c r="AB757" s="522"/>
      <c r="AD757" s="612"/>
      <c r="AE757" s="612"/>
      <c r="AF757" s="612"/>
    </row>
    <row r="758" spans="9:32" s="38" customFormat="1" ht="12.75">
      <c r="I758" s="103"/>
      <c r="J758" s="40"/>
      <c r="K758" s="575"/>
      <c r="L758" s="528"/>
      <c r="M758" s="528"/>
      <c r="N758" s="528"/>
      <c r="O758" s="528"/>
      <c r="P758" s="528"/>
      <c r="Q758" s="528"/>
      <c r="R758" s="528"/>
      <c r="S758" s="528"/>
      <c r="U758" s="522"/>
      <c r="V758" s="522"/>
      <c r="W758" s="522"/>
      <c r="X758" s="522"/>
      <c r="Y758" s="522"/>
      <c r="Z758" s="522"/>
      <c r="AA758" s="522"/>
      <c r="AB758" s="522"/>
      <c r="AD758" s="612"/>
      <c r="AE758" s="612"/>
      <c r="AF758" s="612"/>
    </row>
    <row r="759" spans="9:32" s="38" customFormat="1" ht="12.75">
      <c r="I759" s="103"/>
      <c r="J759" s="40"/>
      <c r="K759" s="575"/>
      <c r="L759" s="528"/>
      <c r="M759" s="528"/>
      <c r="N759" s="528"/>
      <c r="O759" s="528"/>
      <c r="P759" s="528"/>
      <c r="Q759" s="528"/>
      <c r="R759" s="528"/>
      <c r="S759" s="528"/>
      <c r="U759" s="522"/>
      <c r="V759" s="522"/>
      <c r="W759" s="522"/>
      <c r="X759" s="522"/>
      <c r="Y759" s="522"/>
      <c r="Z759" s="522"/>
      <c r="AA759" s="522"/>
      <c r="AB759" s="522"/>
      <c r="AD759" s="612"/>
      <c r="AE759" s="612"/>
      <c r="AF759" s="612"/>
    </row>
    <row r="760" spans="9:32" s="38" customFormat="1" ht="12.75">
      <c r="I760" s="103"/>
      <c r="J760" s="40"/>
      <c r="K760" s="575"/>
      <c r="L760" s="528"/>
      <c r="M760" s="528"/>
      <c r="N760" s="528"/>
      <c r="O760" s="528"/>
      <c r="P760" s="528"/>
      <c r="Q760" s="528"/>
      <c r="R760" s="528"/>
      <c r="S760" s="528"/>
      <c r="U760" s="522"/>
      <c r="V760" s="522"/>
      <c r="W760" s="522"/>
      <c r="X760" s="522"/>
      <c r="Y760" s="522"/>
      <c r="Z760" s="522"/>
      <c r="AA760" s="522"/>
      <c r="AB760" s="522"/>
      <c r="AD760" s="612"/>
      <c r="AE760" s="612"/>
      <c r="AF760" s="612"/>
    </row>
    <row r="761" spans="9:32" s="38" customFormat="1" ht="12.75">
      <c r="I761" s="103"/>
      <c r="J761" s="40"/>
      <c r="K761" s="575"/>
      <c r="L761" s="528"/>
      <c r="M761" s="528"/>
      <c r="N761" s="528"/>
      <c r="O761" s="528"/>
      <c r="P761" s="528"/>
      <c r="Q761" s="528"/>
      <c r="R761" s="528"/>
      <c r="S761" s="528"/>
      <c r="U761" s="522"/>
      <c r="V761" s="522"/>
      <c r="W761" s="522"/>
      <c r="X761" s="522"/>
      <c r="Y761" s="522"/>
      <c r="Z761" s="522"/>
      <c r="AA761" s="522"/>
      <c r="AB761" s="522"/>
      <c r="AD761" s="612"/>
      <c r="AE761" s="612"/>
      <c r="AF761" s="612"/>
    </row>
    <row r="762" spans="9:32" s="38" customFormat="1" ht="12.75">
      <c r="I762" s="103"/>
      <c r="J762" s="40"/>
      <c r="K762" s="575"/>
      <c r="L762" s="528"/>
      <c r="M762" s="528"/>
      <c r="N762" s="528"/>
      <c r="O762" s="528"/>
      <c r="P762" s="528"/>
      <c r="Q762" s="528"/>
      <c r="R762" s="528"/>
      <c r="S762" s="528"/>
      <c r="U762" s="522"/>
      <c r="V762" s="522"/>
      <c r="W762" s="522"/>
      <c r="X762" s="522"/>
      <c r="Y762" s="522"/>
      <c r="Z762" s="522"/>
      <c r="AA762" s="522"/>
      <c r="AB762" s="522"/>
      <c r="AD762" s="612"/>
      <c r="AE762" s="612"/>
      <c r="AF762" s="612"/>
    </row>
    <row r="763" spans="9:32" s="38" customFormat="1" ht="12.75">
      <c r="I763" s="103"/>
      <c r="J763" s="40"/>
      <c r="K763" s="575"/>
      <c r="L763" s="528"/>
      <c r="M763" s="528"/>
      <c r="N763" s="528"/>
      <c r="O763" s="528"/>
      <c r="P763" s="528"/>
      <c r="Q763" s="528"/>
      <c r="R763" s="528"/>
      <c r="S763" s="528"/>
      <c r="U763" s="522"/>
      <c r="V763" s="522"/>
      <c r="W763" s="522"/>
      <c r="X763" s="522"/>
      <c r="Y763" s="522"/>
      <c r="Z763" s="522"/>
      <c r="AA763" s="522"/>
      <c r="AB763" s="522"/>
      <c r="AD763" s="612"/>
      <c r="AE763" s="612"/>
      <c r="AF763" s="612"/>
    </row>
    <row r="764" spans="9:32" s="38" customFormat="1" ht="12.75">
      <c r="I764" s="103"/>
      <c r="J764" s="40"/>
      <c r="K764" s="575"/>
      <c r="L764" s="528"/>
      <c r="M764" s="528"/>
      <c r="N764" s="528"/>
      <c r="O764" s="528"/>
      <c r="P764" s="528"/>
      <c r="Q764" s="528"/>
      <c r="R764" s="528"/>
      <c r="S764" s="528"/>
      <c r="U764" s="522"/>
      <c r="V764" s="522"/>
      <c r="W764" s="522"/>
      <c r="X764" s="522"/>
      <c r="Y764" s="522"/>
      <c r="Z764" s="522"/>
      <c r="AA764" s="522"/>
      <c r="AB764" s="522"/>
      <c r="AD764" s="612"/>
      <c r="AE764" s="612"/>
      <c r="AF764" s="612"/>
    </row>
    <row r="765" spans="9:32" s="38" customFormat="1" ht="12.75">
      <c r="I765" s="103"/>
      <c r="J765" s="40"/>
      <c r="K765" s="575"/>
      <c r="L765" s="528"/>
      <c r="M765" s="528"/>
      <c r="N765" s="528"/>
      <c r="O765" s="528"/>
      <c r="P765" s="528"/>
      <c r="Q765" s="528"/>
      <c r="R765" s="528"/>
      <c r="S765" s="528"/>
      <c r="U765" s="522"/>
      <c r="V765" s="522"/>
      <c r="W765" s="522"/>
      <c r="X765" s="522"/>
      <c r="Y765" s="522"/>
      <c r="Z765" s="522"/>
      <c r="AA765" s="522"/>
      <c r="AB765" s="522"/>
      <c r="AD765" s="612"/>
      <c r="AE765" s="612"/>
      <c r="AF765" s="612"/>
    </row>
    <row r="766" spans="9:32" s="38" customFormat="1" ht="12.75">
      <c r="I766" s="103"/>
      <c r="J766" s="40"/>
      <c r="K766" s="575"/>
      <c r="L766" s="528"/>
      <c r="M766" s="528"/>
      <c r="N766" s="528"/>
      <c r="O766" s="528"/>
      <c r="P766" s="528"/>
      <c r="Q766" s="528"/>
      <c r="R766" s="528"/>
      <c r="S766" s="528"/>
      <c r="U766" s="522"/>
      <c r="V766" s="522"/>
      <c r="W766" s="522"/>
      <c r="X766" s="522"/>
      <c r="Y766" s="522"/>
      <c r="Z766" s="522"/>
      <c r="AA766" s="522"/>
      <c r="AB766" s="522"/>
      <c r="AD766" s="612"/>
      <c r="AE766" s="612"/>
      <c r="AF766" s="612"/>
    </row>
    <row r="767" spans="9:32" s="38" customFormat="1" ht="12.75">
      <c r="I767" s="103"/>
      <c r="J767" s="40"/>
      <c r="K767" s="575"/>
      <c r="L767" s="528"/>
      <c r="M767" s="528"/>
      <c r="N767" s="528"/>
      <c r="O767" s="528"/>
      <c r="P767" s="528"/>
      <c r="Q767" s="528"/>
      <c r="R767" s="528"/>
      <c r="S767" s="528"/>
      <c r="U767" s="522"/>
      <c r="V767" s="522"/>
      <c r="W767" s="522"/>
      <c r="X767" s="522"/>
      <c r="Y767" s="522"/>
      <c r="Z767" s="522"/>
      <c r="AA767" s="522"/>
      <c r="AB767" s="522"/>
      <c r="AD767" s="612"/>
      <c r="AE767" s="612"/>
      <c r="AF767" s="612"/>
    </row>
    <row r="768" spans="9:32" s="38" customFormat="1" ht="12.75">
      <c r="I768" s="103"/>
      <c r="J768" s="40"/>
      <c r="K768" s="575"/>
      <c r="L768" s="528"/>
      <c r="M768" s="528"/>
      <c r="N768" s="528"/>
      <c r="O768" s="528"/>
      <c r="P768" s="528"/>
      <c r="Q768" s="528"/>
      <c r="R768" s="528"/>
      <c r="S768" s="528"/>
      <c r="U768" s="522"/>
      <c r="V768" s="522"/>
      <c r="W768" s="522"/>
      <c r="X768" s="522"/>
      <c r="Y768" s="522"/>
      <c r="Z768" s="522"/>
      <c r="AA768" s="522"/>
      <c r="AB768" s="522"/>
      <c r="AD768" s="612"/>
      <c r="AE768" s="612"/>
      <c r="AF768" s="612"/>
    </row>
    <row r="769" spans="9:32" s="38" customFormat="1" ht="12.75">
      <c r="I769" s="103"/>
      <c r="J769" s="40"/>
      <c r="K769" s="575"/>
      <c r="L769" s="528"/>
      <c r="M769" s="528"/>
      <c r="N769" s="528"/>
      <c r="O769" s="528"/>
      <c r="P769" s="528"/>
      <c r="Q769" s="528"/>
      <c r="R769" s="528"/>
      <c r="S769" s="528"/>
      <c r="U769" s="522"/>
      <c r="V769" s="522"/>
      <c r="W769" s="522"/>
      <c r="X769" s="522"/>
      <c r="Y769" s="522"/>
      <c r="Z769" s="522"/>
      <c r="AA769" s="522"/>
      <c r="AB769" s="522"/>
      <c r="AD769" s="612"/>
      <c r="AE769" s="612"/>
      <c r="AF769" s="612"/>
    </row>
    <row r="770" spans="9:32" s="38" customFormat="1" ht="12.75">
      <c r="I770" s="103"/>
      <c r="J770" s="40"/>
      <c r="K770" s="575"/>
      <c r="L770" s="528"/>
      <c r="M770" s="528"/>
      <c r="N770" s="528"/>
      <c r="O770" s="528"/>
      <c r="P770" s="528"/>
      <c r="Q770" s="528"/>
      <c r="R770" s="528"/>
      <c r="S770" s="528"/>
      <c r="U770" s="522"/>
      <c r="V770" s="522"/>
      <c r="W770" s="522"/>
      <c r="X770" s="522"/>
      <c r="Y770" s="522"/>
      <c r="Z770" s="522"/>
      <c r="AA770" s="522"/>
      <c r="AB770" s="522"/>
      <c r="AD770" s="612"/>
      <c r="AE770" s="612"/>
      <c r="AF770" s="612"/>
    </row>
    <row r="771" spans="9:32" s="38" customFormat="1" ht="12.75">
      <c r="I771" s="103"/>
      <c r="J771" s="40"/>
      <c r="K771" s="575"/>
      <c r="L771" s="528"/>
      <c r="M771" s="528"/>
      <c r="N771" s="528"/>
      <c r="O771" s="528"/>
      <c r="P771" s="528"/>
      <c r="Q771" s="528"/>
      <c r="R771" s="528"/>
      <c r="S771" s="528"/>
      <c r="U771" s="522"/>
      <c r="V771" s="522"/>
      <c r="W771" s="522"/>
      <c r="X771" s="522"/>
      <c r="Y771" s="522"/>
      <c r="Z771" s="522"/>
      <c r="AA771" s="522"/>
      <c r="AB771" s="522"/>
      <c r="AD771" s="612"/>
      <c r="AE771" s="612"/>
      <c r="AF771" s="612"/>
    </row>
    <row r="772" spans="9:32" s="38" customFormat="1" ht="12.75">
      <c r="I772" s="103"/>
      <c r="J772" s="40"/>
      <c r="K772" s="575"/>
      <c r="L772" s="528"/>
      <c r="M772" s="528"/>
      <c r="N772" s="528"/>
      <c r="O772" s="528"/>
      <c r="P772" s="528"/>
      <c r="Q772" s="528"/>
      <c r="R772" s="528"/>
      <c r="S772" s="528"/>
      <c r="U772" s="522"/>
      <c r="V772" s="522"/>
      <c r="W772" s="522"/>
      <c r="X772" s="522"/>
      <c r="Y772" s="522"/>
      <c r="Z772" s="522"/>
      <c r="AA772" s="522"/>
      <c r="AB772" s="522"/>
      <c r="AD772" s="612"/>
      <c r="AE772" s="612"/>
      <c r="AF772" s="612"/>
    </row>
    <row r="773" spans="9:32" s="38" customFormat="1" ht="12.75">
      <c r="I773" s="103"/>
      <c r="J773" s="40"/>
      <c r="K773" s="575"/>
      <c r="L773" s="528"/>
      <c r="M773" s="528"/>
      <c r="N773" s="528"/>
      <c r="O773" s="528"/>
      <c r="P773" s="528"/>
      <c r="Q773" s="528"/>
      <c r="R773" s="528"/>
      <c r="S773" s="528"/>
      <c r="U773" s="522"/>
      <c r="V773" s="522"/>
      <c r="W773" s="522"/>
      <c r="X773" s="522"/>
      <c r="Y773" s="522"/>
      <c r="Z773" s="522"/>
      <c r="AA773" s="522"/>
      <c r="AB773" s="522"/>
      <c r="AD773" s="612"/>
      <c r="AE773" s="612"/>
      <c r="AF773" s="612"/>
    </row>
    <row r="774" spans="9:32" s="38" customFormat="1" ht="12.75">
      <c r="I774" s="103"/>
      <c r="J774" s="40"/>
      <c r="K774" s="575"/>
      <c r="L774" s="528"/>
      <c r="M774" s="528"/>
      <c r="N774" s="528"/>
      <c r="O774" s="528"/>
      <c r="P774" s="528"/>
      <c r="Q774" s="528"/>
      <c r="R774" s="528"/>
      <c r="S774" s="528"/>
      <c r="U774" s="522"/>
      <c r="V774" s="522"/>
      <c r="W774" s="522"/>
      <c r="X774" s="522"/>
      <c r="Y774" s="522"/>
      <c r="Z774" s="522"/>
      <c r="AA774" s="522"/>
      <c r="AB774" s="522"/>
      <c r="AD774" s="612"/>
      <c r="AE774" s="612"/>
      <c r="AF774" s="612"/>
    </row>
    <row r="775" spans="9:32" s="38" customFormat="1" ht="12.75">
      <c r="I775" s="103"/>
      <c r="J775" s="40"/>
      <c r="K775" s="575"/>
      <c r="L775" s="528"/>
      <c r="M775" s="528"/>
      <c r="N775" s="528"/>
      <c r="O775" s="528"/>
      <c r="P775" s="528"/>
      <c r="Q775" s="528"/>
      <c r="R775" s="528"/>
      <c r="S775" s="528"/>
      <c r="U775" s="522"/>
      <c r="V775" s="522"/>
      <c r="W775" s="522"/>
      <c r="X775" s="522"/>
      <c r="Y775" s="522"/>
      <c r="Z775" s="522"/>
      <c r="AA775" s="522"/>
      <c r="AB775" s="522"/>
      <c r="AD775" s="612"/>
      <c r="AE775" s="612"/>
      <c r="AF775" s="612"/>
    </row>
    <row r="776" spans="9:32" s="38" customFormat="1" ht="12.75">
      <c r="I776" s="103"/>
      <c r="J776" s="40"/>
      <c r="K776" s="575"/>
      <c r="L776" s="528"/>
      <c r="M776" s="528"/>
      <c r="N776" s="528"/>
      <c r="O776" s="528"/>
      <c r="P776" s="528"/>
      <c r="Q776" s="528"/>
      <c r="R776" s="528"/>
      <c r="S776" s="528"/>
      <c r="U776" s="522"/>
      <c r="V776" s="522"/>
      <c r="W776" s="522"/>
      <c r="X776" s="522"/>
      <c r="Y776" s="522"/>
      <c r="Z776" s="522"/>
      <c r="AA776" s="522"/>
      <c r="AB776" s="522"/>
      <c r="AD776" s="612"/>
      <c r="AE776" s="612"/>
      <c r="AF776" s="612"/>
    </row>
    <row r="777" spans="9:32" s="38" customFormat="1" ht="12.75">
      <c r="I777" s="103"/>
      <c r="J777" s="40"/>
      <c r="K777" s="575"/>
      <c r="L777" s="528"/>
      <c r="M777" s="528"/>
      <c r="N777" s="528"/>
      <c r="O777" s="528"/>
      <c r="P777" s="528"/>
      <c r="Q777" s="528"/>
      <c r="R777" s="528"/>
      <c r="S777" s="528"/>
      <c r="U777" s="522"/>
      <c r="V777" s="522"/>
      <c r="W777" s="522"/>
      <c r="X777" s="522"/>
      <c r="Y777" s="522"/>
      <c r="Z777" s="522"/>
      <c r="AA777" s="522"/>
      <c r="AB777" s="522"/>
      <c r="AD777" s="612"/>
      <c r="AE777" s="612"/>
      <c r="AF777" s="612"/>
    </row>
    <row r="778" spans="9:32" s="38" customFormat="1" ht="12.75">
      <c r="I778" s="103"/>
      <c r="J778" s="40"/>
      <c r="K778" s="575"/>
      <c r="L778" s="528"/>
      <c r="M778" s="528"/>
      <c r="N778" s="528"/>
      <c r="O778" s="528"/>
      <c r="P778" s="528"/>
      <c r="Q778" s="528"/>
      <c r="R778" s="528"/>
      <c r="S778" s="528"/>
      <c r="U778" s="522"/>
      <c r="V778" s="522"/>
      <c r="W778" s="522"/>
      <c r="X778" s="522"/>
      <c r="Y778" s="522"/>
      <c r="Z778" s="522"/>
      <c r="AA778" s="522"/>
      <c r="AB778" s="522"/>
      <c r="AD778" s="612"/>
      <c r="AE778" s="612"/>
      <c r="AF778" s="612"/>
    </row>
    <row r="779" spans="9:32" s="38" customFormat="1" ht="12.75">
      <c r="I779" s="103"/>
      <c r="J779" s="40"/>
      <c r="K779" s="575"/>
      <c r="L779" s="528"/>
      <c r="M779" s="528"/>
      <c r="N779" s="528"/>
      <c r="O779" s="528"/>
      <c r="P779" s="528"/>
      <c r="Q779" s="528"/>
      <c r="R779" s="528"/>
      <c r="S779" s="528"/>
      <c r="U779" s="522"/>
      <c r="V779" s="522"/>
      <c r="W779" s="522"/>
      <c r="X779" s="522"/>
      <c r="Y779" s="522"/>
      <c r="Z779" s="522"/>
      <c r="AA779" s="522"/>
      <c r="AB779" s="522"/>
      <c r="AD779" s="612"/>
      <c r="AE779" s="612"/>
      <c r="AF779" s="612"/>
    </row>
    <row r="780" spans="9:32" s="38" customFormat="1" ht="12.75">
      <c r="I780" s="103"/>
      <c r="J780" s="40"/>
      <c r="K780" s="575"/>
      <c r="L780" s="528"/>
      <c r="M780" s="528"/>
      <c r="N780" s="528"/>
      <c r="O780" s="528"/>
      <c r="P780" s="528"/>
      <c r="Q780" s="528"/>
      <c r="R780" s="528"/>
      <c r="S780" s="528"/>
      <c r="U780" s="522"/>
      <c r="V780" s="522"/>
      <c r="W780" s="522"/>
      <c r="X780" s="522"/>
      <c r="Y780" s="522"/>
      <c r="Z780" s="522"/>
      <c r="AA780" s="522"/>
      <c r="AB780" s="522"/>
      <c r="AD780" s="612"/>
      <c r="AE780" s="612"/>
      <c r="AF780" s="612"/>
    </row>
    <row r="781" spans="9:32" s="38" customFormat="1" ht="12.75">
      <c r="I781" s="103"/>
      <c r="J781" s="40"/>
      <c r="K781" s="575"/>
      <c r="L781" s="528"/>
      <c r="M781" s="528"/>
      <c r="N781" s="528"/>
      <c r="O781" s="528"/>
      <c r="P781" s="528"/>
      <c r="Q781" s="528"/>
      <c r="R781" s="528"/>
      <c r="S781" s="528"/>
      <c r="U781" s="522"/>
      <c r="V781" s="522"/>
      <c r="W781" s="522"/>
      <c r="X781" s="522"/>
      <c r="Y781" s="522"/>
      <c r="Z781" s="522"/>
      <c r="AA781" s="522"/>
      <c r="AB781" s="522"/>
      <c r="AD781" s="612"/>
      <c r="AE781" s="612"/>
      <c r="AF781" s="612"/>
    </row>
    <row r="782" spans="9:32" s="38" customFormat="1" ht="12.75">
      <c r="I782" s="103"/>
      <c r="J782" s="40"/>
      <c r="K782" s="575"/>
      <c r="L782" s="528"/>
      <c r="M782" s="528"/>
      <c r="N782" s="528"/>
      <c r="O782" s="528"/>
      <c r="P782" s="528"/>
      <c r="Q782" s="528"/>
      <c r="R782" s="528"/>
      <c r="S782" s="528"/>
      <c r="U782" s="522"/>
      <c r="V782" s="522"/>
      <c r="W782" s="522"/>
      <c r="X782" s="522"/>
      <c r="Y782" s="522"/>
      <c r="Z782" s="522"/>
      <c r="AA782" s="522"/>
      <c r="AB782" s="522"/>
      <c r="AD782" s="612"/>
      <c r="AE782" s="612"/>
      <c r="AF782" s="612"/>
    </row>
    <row r="783" spans="9:32" s="38" customFormat="1" ht="12.75">
      <c r="I783" s="103"/>
      <c r="J783" s="40"/>
      <c r="K783" s="575"/>
      <c r="L783" s="528"/>
      <c r="M783" s="528"/>
      <c r="N783" s="528"/>
      <c r="O783" s="528"/>
      <c r="P783" s="528"/>
      <c r="Q783" s="528"/>
      <c r="R783" s="528"/>
      <c r="S783" s="528"/>
      <c r="U783" s="522"/>
      <c r="V783" s="522"/>
      <c r="W783" s="522"/>
      <c r="X783" s="522"/>
      <c r="Y783" s="522"/>
      <c r="Z783" s="522"/>
      <c r="AA783" s="522"/>
      <c r="AB783" s="522"/>
      <c r="AD783" s="612"/>
      <c r="AE783" s="612"/>
      <c r="AF783" s="612"/>
    </row>
    <row r="784" spans="9:32" s="38" customFormat="1" ht="12.75">
      <c r="I784" s="103"/>
      <c r="J784" s="40"/>
      <c r="K784" s="575"/>
      <c r="L784" s="528"/>
      <c r="M784" s="528"/>
      <c r="N784" s="528"/>
      <c r="O784" s="528"/>
      <c r="P784" s="528"/>
      <c r="Q784" s="528"/>
      <c r="R784" s="528"/>
      <c r="S784" s="528"/>
      <c r="U784" s="522"/>
      <c r="V784" s="522"/>
      <c r="W784" s="522"/>
      <c r="X784" s="522"/>
      <c r="Y784" s="522"/>
      <c r="Z784" s="522"/>
      <c r="AA784" s="522"/>
      <c r="AB784" s="522"/>
      <c r="AD784" s="612"/>
      <c r="AE784" s="612"/>
      <c r="AF784" s="612"/>
    </row>
    <row r="785" spans="9:32" s="38" customFormat="1" ht="12.75">
      <c r="I785" s="103"/>
      <c r="J785" s="40"/>
      <c r="K785" s="575"/>
      <c r="L785" s="528"/>
      <c r="M785" s="528"/>
      <c r="N785" s="528"/>
      <c r="O785" s="528"/>
      <c r="P785" s="528"/>
      <c r="Q785" s="528"/>
      <c r="R785" s="528"/>
      <c r="S785" s="528"/>
      <c r="U785" s="522"/>
      <c r="V785" s="522"/>
      <c r="W785" s="522"/>
      <c r="X785" s="522"/>
      <c r="Y785" s="522"/>
      <c r="Z785" s="522"/>
      <c r="AA785" s="522"/>
      <c r="AB785" s="522"/>
      <c r="AD785" s="612"/>
      <c r="AE785" s="612"/>
      <c r="AF785" s="612"/>
    </row>
  </sheetData>
  <sheetProtection password="CC08"/>
  <mergeCells count="6">
    <mergeCell ref="A2:L2"/>
    <mergeCell ref="A3:L3"/>
    <mergeCell ref="C200:F200"/>
    <mergeCell ref="C197:F197"/>
    <mergeCell ref="C144:F144"/>
    <mergeCell ref="C147:F147"/>
  </mergeCells>
  <printOptions horizontalCentered="1"/>
  <pageMargins left="0.1968503937007874" right="0.1968503937007874" top="0.7874015748031497" bottom="0.5905511811023623" header="0.5118110236220472" footer="0.11811023622047245"/>
  <pageSetup horizontalDpi="300" verticalDpi="300" orientation="portrait" paperSize="9" r:id="rId1"/>
  <headerFooter alignWithMargins="0">
    <oddHeader>&amp;C&amp;"Times New Roman CE,Normál"&amp;P&amp;R&amp;"Times New Roman CE,Normál"4/a.számú melléklet
</oddHeader>
    <oddFooter>&amp;L&amp;"Times New Roman CE,Normál"&amp;8&amp;F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H6" sqref="H6"/>
    </sheetView>
  </sheetViews>
  <sheetFormatPr defaultColWidth="9.140625" defaultRowHeight="12.75"/>
  <cols>
    <col min="1" max="1" width="3.140625" style="0" customWidth="1"/>
    <col min="2" max="2" width="36.28125" style="0" customWidth="1"/>
    <col min="3" max="3" width="8.8515625" style="0" customWidth="1"/>
    <col min="4" max="4" width="12.57421875" style="0" customWidth="1"/>
    <col min="5" max="5" width="11.421875" style="0" customWidth="1"/>
    <col min="6" max="6" width="10.7109375" style="235" customWidth="1"/>
    <col min="7" max="7" width="7.57421875" style="540" customWidth="1"/>
    <col min="8" max="8" width="10.421875" style="540" customWidth="1"/>
    <col min="9" max="9" width="6.00390625" style="491" customWidth="1"/>
    <col min="10" max="12" width="9.140625" style="491" customWidth="1"/>
  </cols>
  <sheetData>
    <row r="1" spans="1:12" s="494" customFormat="1" ht="13.5" customHeight="1">
      <c r="A1" s="800" t="s">
        <v>301</v>
      </c>
      <c r="B1" s="800"/>
      <c r="C1" s="800"/>
      <c r="D1" s="800"/>
      <c r="E1" s="800"/>
      <c r="F1" s="800"/>
      <c r="G1" s="800"/>
      <c r="H1" s="800"/>
      <c r="I1" s="601"/>
      <c r="J1" s="601"/>
      <c r="K1" s="601"/>
      <c r="L1" s="601"/>
    </row>
    <row r="2" spans="1:12" s="494" customFormat="1" ht="13.5" customHeight="1">
      <c r="A2" s="801" t="s">
        <v>124</v>
      </c>
      <c r="B2" s="801"/>
      <c r="C2" s="801"/>
      <c r="D2" s="801"/>
      <c r="E2" s="801"/>
      <c r="F2" s="801"/>
      <c r="G2" s="801"/>
      <c r="H2" s="801"/>
      <c r="I2" s="601"/>
      <c r="J2" s="601"/>
      <c r="K2" s="601"/>
      <c r="L2" s="601"/>
    </row>
    <row r="3" spans="1:12" s="494" customFormat="1" ht="13.5" customHeight="1">
      <c r="A3" s="802" t="s">
        <v>175</v>
      </c>
      <c r="B3" s="802"/>
      <c r="C3" s="802"/>
      <c r="D3" s="802"/>
      <c r="E3" s="802"/>
      <c r="F3" s="802"/>
      <c r="G3" s="802"/>
      <c r="H3" s="802"/>
      <c r="I3" s="601"/>
      <c r="J3" s="601"/>
      <c r="K3" s="601"/>
      <c r="L3" s="601"/>
    </row>
    <row r="4" spans="1:6" ht="12.75" customHeight="1">
      <c r="A4" s="99"/>
      <c r="B4" s="99"/>
      <c r="C4" s="190"/>
      <c r="D4" s="190"/>
      <c r="E4" s="190"/>
      <c r="F4" s="190"/>
    </row>
    <row r="5" spans="1:8" ht="15.75">
      <c r="A5" s="495" t="s">
        <v>155</v>
      </c>
      <c r="C5" s="8"/>
      <c r="D5" s="8"/>
      <c r="E5" s="8"/>
      <c r="F5" s="170"/>
      <c r="G5" s="491"/>
      <c r="H5" s="515" t="s">
        <v>241</v>
      </c>
    </row>
    <row r="6" spans="1:12" s="93" customFormat="1" ht="36.75" customHeight="1">
      <c r="A6" s="496" t="s">
        <v>302</v>
      </c>
      <c r="B6" s="497" t="s">
        <v>242</v>
      </c>
      <c r="C6" s="534" t="s">
        <v>105</v>
      </c>
      <c r="D6" s="534" t="s">
        <v>169</v>
      </c>
      <c r="E6" s="559" t="s">
        <v>592</v>
      </c>
      <c r="F6" s="569" t="s">
        <v>608</v>
      </c>
      <c r="G6" s="549" t="s">
        <v>170</v>
      </c>
      <c r="H6" s="569" t="s">
        <v>664</v>
      </c>
      <c r="I6" s="491"/>
      <c r="J6" s="491"/>
      <c r="K6" s="491"/>
      <c r="L6" s="491"/>
    </row>
    <row r="7" spans="1:8" ht="9" customHeight="1">
      <c r="A7" s="191" t="s">
        <v>497</v>
      </c>
      <c r="B7" s="192" t="s">
        <v>498</v>
      </c>
      <c r="C7" s="10" t="s">
        <v>499</v>
      </c>
      <c r="D7" s="10" t="s">
        <v>196</v>
      </c>
      <c r="E7" s="10" t="s">
        <v>197</v>
      </c>
      <c r="F7" s="511" t="s">
        <v>198</v>
      </c>
      <c r="G7" s="565" t="s">
        <v>199</v>
      </c>
      <c r="H7" s="581" t="s">
        <v>200</v>
      </c>
    </row>
    <row r="8" spans="1:8" ht="12.75" customHeight="1">
      <c r="A8" s="191"/>
      <c r="B8" s="195" t="s">
        <v>182</v>
      </c>
      <c r="C8" s="193"/>
      <c r="D8" s="193"/>
      <c r="E8" s="193"/>
      <c r="F8" s="194"/>
      <c r="G8" s="566"/>
      <c r="H8" s="521"/>
    </row>
    <row r="9" spans="1:8" ht="11.25" customHeight="1">
      <c r="A9" s="196" t="s">
        <v>497</v>
      </c>
      <c r="B9" s="197" t="s">
        <v>183</v>
      </c>
      <c r="C9" s="91">
        <v>0</v>
      </c>
      <c r="D9" s="91">
        <v>0</v>
      </c>
      <c r="E9" s="91">
        <v>0</v>
      </c>
      <c r="F9" s="512">
        <v>0</v>
      </c>
      <c r="G9" s="596">
        <v>0</v>
      </c>
      <c r="H9" s="503">
        <f>SUM(F9:G9)</f>
        <v>0</v>
      </c>
    </row>
    <row r="10" spans="1:8" ht="11.25" customHeight="1">
      <c r="A10" s="198" t="s">
        <v>498</v>
      </c>
      <c r="B10" s="199" t="s">
        <v>184</v>
      </c>
      <c r="C10" s="91">
        <f>SUM(C11:C13)</f>
        <v>0</v>
      </c>
      <c r="D10" s="91">
        <f>SUM(D11:D13)</f>
        <v>0</v>
      </c>
      <c r="E10" s="91">
        <f>SUM(E11:E13)</f>
        <v>0</v>
      </c>
      <c r="F10" s="91">
        <f>SUM(F11:F13)</f>
        <v>0</v>
      </c>
      <c r="G10" s="91">
        <f>SUM(G11:G13)</f>
        <v>0</v>
      </c>
      <c r="H10" s="503">
        <f aca="true" t="shared" si="0" ref="H10:H32">SUM(F10:G10)</f>
        <v>0</v>
      </c>
    </row>
    <row r="11" spans="1:8" ht="11.25" customHeight="1">
      <c r="A11" s="198"/>
      <c r="B11" s="200" t="s">
        <v>540</v>
      </c>
      <c r="C11" s="91">
        <v>0</v>
      </c>
      <c r="D11" s="91">
        <v>0</v>
      </c>
      <c r="E11" s="91">
        <v>0</v>
      </c>
      <c r="F11" s="512">
        <v>0</v>
      </c>
      <c r="G11" s="596">
        <v>0</v>
      </c>
      <c r="H11" s="503">
        <f t="shared" si="0"/>
        <v>0</v>
      </c>
    </row>
    <row r="12" spans="1:8" ht="11.25" customHeight="1">
      <c r="A12" s="198"/>
      <c r="B12" s="200" t="s">
        <v>531</v>
      </c>
      <c r="C12" s="91">
        <v>0</v>
      </c>
      <c r="D12" s="91">
        <v>0</v>
      </c>
      <c r="E12" s="91">
        <v>0</v>
      </c>
      <c r="F12" s="512">
        <v>0</v>
      </c>
      <c r="G12" s="596">
        <v>0</v>
      </c>
      <c r="H12" s="503">
        <f t="shared" si="0"/>
        <v>0</v>
      </c>
    </row>
    <row r="13" spans="1:8" ht="11.25" customHeight="1">
      <c r="A13" s="198"/>
      <c r="B13" s="200" t="s">
        <v>532</v>
      </c>
      <c r="C13" s="91">
        <v>0</v>
      </c>
      <c r="D13" s="91">
        <v>0</v>
      </c>
      <c r="E13" s="91">
        <v>0</v>
      </c>
      <c r="F13" s="512">
        <v>0</v>
      </c>
      <c r="G13" s="596">
        <v>0</v>
      </c>
      <c r="H13" s="503">
        <f t="shared" si="0"/>
        <v>0</v>
      </c>
    </row>
    <row r="14" spans="1:8" ht="11.25" customHeight="1">
      <c r="A14" s="198" t="s">
        <v>499</v>
      </c>
      <c r="B14" s="199" t="s">
        <v>185</v>
      </c>
      <c r="C14" s="91">
        <v>960</v>
      </c>
      <c r="D14" s="91">
        <v>960</v>
      </c>
      <c r="E14" s="91">
        <v>1917</v>
      </c>
      <c r="F14" s="512">
        <v>1967</v>
      </c>
      <c r="G14" s="596">
        <v>0</v>
      </c>
      <c r="H14" s="503">
        <f t="shared" si="0"/>
        <v>1967</v>
      </c>
    </row>
    <row r="15" spans="1:8" ht="11.25" customHeight="1">
      <c r="A15" s="196" t="s">
        <v>196</v>
      </c>
      <c r="B15" s="201" t="s">
        <v>2</v>
      </c>
      <c r="C15" s="91">
        <v>500</v>
      </c>
      <c r="D15" s="91">
        <v>500</v>
      </c>
      <c r="E15" s="91">
        <v>1148</v>
      </c>
      <c r="F15" s="512">
        <v>2198</v>
      </c>
      <c r="G15" s="596">
        <v>0</v>
      </c>
      <c r="H15" s="503">
        <f t="shared" si="0"/>
        <v>2198</v>
      </c>
    </row>
    <row r="16" spans="1:8" ht="11.25" customHeight="1">
      <c r="A16" s="196" t="s">
        <v>197</v>
      </c>
      <c r="B16" s="201" t="s">
        <v>259</v>
      </c>
      <c r="C16" s="91">
        <v>0</v>
      </c>
      <c r="D16" s="91">
        <v>0</v>
      </c>
      <c r="E16" s="91">
        <v>0</v>
      </c>
      <c r="F16" s="512">
        <v>0</v>
      </c>
      <c r="G16" s="596">
        <v>0</v>
      </c>
      <c r="H16" s="503">
        <f t="shared" si="0"/>
        <v>0</v>
      </c>
    </row>
    <row r="17" spans="1:8" ht="11.25" customHeight="1">
      <c r="A17" s="202" t="s">
        <v>198</v>
      </c>
      <c r="B17" s="197" t="s">
        <v>3</v>
      </c>
      <c r="C17" s="91">
        <v>0</v>
      </c>
      <c r="D17" s="91">
        <v>0</v>
      </c>
      <c r="E17" s="91">
        <v>0</v>
      </c>
      <c r="F17" s="512">
        <v>0</v>
      </c>
      <c r="G17" s="596">
        <v>0</v>
      </c>
      <c r="H17" s="503">
        <f t="shared" si="0"/>
        <v>0</v>
      </c>
    </row>
    <row r="18" spans="1:8" ht="12" customHeight="1">
      <c r="A18" s="203" t="s">
        <v>199</v>
      </c>
      <c r="B18" s="204" t="s">
        <v>165</v>
      </c>
      <c r="C18" s="92">
        <f>SUM(C9,C10,C14,C15,C17)</f>
        <v>1460</v>
      </c>
      <c r="D18" s="92">
        <f>SUM(D9,D10,D14,D15,D17)</f>
        <v>1460</v>
      </c>
      <c r="E18" s="92">
        <f>SUM(E9,E10,E14,E15,E17)</f>
        <v>3065</v>
      </c>
      <c r="F18" s="92">
        <f>SUM(F9,F10,F14,F15,F17)</f>
        <v>4165</v>
      </c>
      <c r="G18" s="92">
        <f>SUM(G9,G10,G14,G15,G17)</f>
        <v>0</v>
      </c>
      <c r="H18" s="595">
        <f t="shared" si="0"/>
        <v>4165</v>
      </c>
    </row>
    <row r="19" spans="1:8" ht="11.25" customHeight="1">
      <c r="A19" s="202" t="s">
        <v>200</v>
      </c>
      <c r="B19" s="201" t="s">
        <v>4</v>
      </c>
      <c r="C19" s="91">
        <v>0</v>
      </c>
      <c r="D19" s="91">
        <v>0</v>
      </c>
      <c r="E19" s="91">
        <v>0</v>
      </c>
      <c r="F19" s="512">
        <v>0</v>
      </c>
      <c r="G19" s="596">
        <v>0</v>
      </c>
      <c r="H19" s="503">
        <f t="shared" si="0"/>
        <v>0</v>
      </c>
    </row>
    <row r="20" spans="1:8" ht="11.25" customHeight="1">
      <c r="A20" s="196" t="s">
        <v>201</v>
      </c>
      <c r="B20" s="197" t="s">
        <v>536</v>
      </c>
      <c r="C20" s="91">
        <v>0</v>
      </c>
      <c r="D20" s="91">
        <v>0</v>
      </c>
      <c r="E20" s="91">
        <v>0</v>
      </c>
      <c r="F20" s="512">
        <v>0</v>
      </c>
      <c r="G20" s="596">
        <v>0</v>
      </c>
      <c r="H20" s="503">
        <f t="shared" si="0"/>
        <v>0</v>
      </c>
    </row>
    <row r="21" spans="1:8" ht="11.25" customHeight="1">
      <c r="A21" s="196" t="s">
        <v>202</v>
      </c>
      <c r="B21" s="197" t="s">
        <v>538</v>
      </c>
      <c r="C21" s="91">
        <v>0</v>
      </c>
      <c r="D21" s="91">
        <v>0</v>
      </c>
      <c r="E21" s="91">
        <v>0</v>
      </c>
      <c r="F21" s="512">
        <v>0</v>
      </c>
      <c r="G21" s="596">
        <v>0</v>
      </c>
      <c r="H21" s="503">
        <f t="shared" si="0"/>
        <v>0</v>
      </c>
    </row>
    <row r="22" spans="1:8" ht="11.25" customHeight="1">
      <c r="A22" s="196" t="s">
        <v>203</v>
      </c>
      <c r="B22" s="197" t="s">
        <v>5</v>
      </c>
      <c r="C22" s="91">
        <v>0</v>
      </c>
      <c r="D22" s="91">
        <v>0</v>
      </c>
      <c r="E22" s="91">
        <v>0</v>
      </c>
      <c r="F22" s="512">
        <v>0</v>
      </c>
      <c r="G22" s="596">
        <v>0</v>
      </c>
      <c r="H22" s="503">
        <f t="shared" si="0"/>
        <v>0</v>
      </c>
    </row>
    <row r="23" spans="1:8" ht="24" customHeight="1">
      <c r="A23" s="205" t="s">
        <v>204</v>
      </c>
      <c r="B23" s="204" t="s">
        <v>166</v>
      </c>
      <c r="C23" s="92">
        <f>SUM(C19:C22)</f>
        <v>0</v>
      </c>
      <c r="D23" s="92">
        <f>SUM(D19:D22)</f>
        <v>0</v>
      </c>
      <c r="E23" s="92">
        <f>SUM(E19:E22)</f>
        <v>0</v>
      </c>
      <c r="F23" s="92">
        <f>SUM(F19:F22)</f>
        <v>0</v>
      </c>
      <c r="G23" s="92">
        <f>SUM(G19:G22)</f>
        <v>0</v>
      </c>
      <c r="H23" s="597">
        <f t="shared" si="0"/>
        <v>0</v>
      </c>
    </row>
    <row r="24" spans="1:8" ht="12.75" customHeight="1">
      <c r="A24" s="206"/>
      <c r="B24" s="207" t="s">
        <v>167</v>
      </c>
      <c r="C24" s="159">
        <f>SUM(C18,C23)</f>
        <v>1460</v>
      </c>
      <c r="D24" s="159">
        <f>SUM(D18,D23)</f>
        <v>1460</v>
      </c>
      <c r="E24" s="159">
        <f>SUM(E18,E23)</f>
        <v>3065</v>
      </c>
      <c r="F24" s="159">
        <f>SUM(F18,F23)</f>
        <v>4165</v>
      </c>
      <c r="G24" s="159">
        <f>SUM(G18,G23)</f>
        <v>0</v>
      </c>
      <c r="H24" s="600">
        <f t="shared" si="0"/>
        <v>4165</v>
      </c>
    </row>
    <row r="25" spans="1:8" ht="12.75" customHeight="1">
      <c r="A25" s="96"/>
      <c r="B25" s="208" t="s">
        <v>272</v>
      </c>
      <c r="C25" s="91"/>
      <c r="D25" s="91"/>
      <c r="E25" s="91"/>
      <c r="F25" s="512"/>
      <c r="G25" s="596"/>
      <c r="H25" s="503"/>
    </row>
    <row r="26" spans="1:8" ht="11.25" customHeight="1">
      <c r="A26" s="196" t="s">
        <v>205</v>
      </c>
      <c r="B26" s="63" t="s">
        <v>121</v>
      </c>
      <c r="C26" s="91">
        <v>746</v>
      </c>
      <c r="D26" s="91">
        <v>746</v>
      </c>
      <c r="E26" s="91">
        <v>1003</v>
      </c>
      <c r="F26" s="512">
        <v>2103</v>
      </c>
      <c r="G26" s="596">
        <v>0</v>
      </c>
      <c r="H26" s="503">
        <f t="shared" si="0"/>
        <v>2103</v>
      </c>
    </row>
    <row r="27" spans="1:8" ht="11.25" customHeight="1">
      <c r="A27" s="196" t="s">
        <v>314</v>
      </c>
      <c r="B27" s="63" t="s">
        <v>122</v>
      </c>
      <c r="C27" s="91">
        <v>714</v>
      </c>
      <c r="D27" s="91">
        <v>714</v>
      </c>
      <c r="E27" s="91">
        <v>714</v>
      </c>
      <c r="F27" s="512">
        <v>714</v>
      </c>
      <c r="G27" s="596">
        <v>0</v>
      </c>
      <c r="H27" s="503">
        <f t="shared" si="0"/>
        <v>714</v>
      </c>
    </row>
    <row r="28" spans="1:8" ht="11.25" customHeight="1">
      <c r="A28" s="196" t="s">
        <v>315</v>
      </c>
      <c r="B28" s="63" t="s">
        <v>156</v>
      </c>
      <c r="C28" s="91">
        <v>0</v>
      </c>
      <c r="D28" s="91">
        <v>0</v>
      </c>
      <c r="E28" s="91">
        <v>0</v>
      </c>
      <c r="F28" s="512">
        <v>0</v>
      </c>
      <c r="G28" s="596">
        <v>0</v>
      </c>
      <c r="H28" s="503">
        <f t="shared" si="0"/>
        <v>0</v>
      </c>
    </row>
    <row r="29" spans="1:8" ht="11.25" customHeight="1">
      <c r="A29" s="196" t="s">
        <v>317</v>
      </c>
      <c r="B29" s="63" t="s">
        <v>159</v>
      </c>
      <c r="C29" s="91">
        <v>0</v>
      </c>
      <c r="D29" s="91">
        <v>0</v>
      </c>
      <c r="E29" s="91">
        <v>0</v>
      </c>
      <c r="F29" s="512">
        <v>0</v>
      </c>
      <c r="G29" s="596">
        <v>0</v>
      </c>
      <c r="H29" s="503">
        <f t="shared" si="0"/>
        <v>0</v>
      </c>
    </row>
    <row r="30" spans="1:8" ht="11.25" customHeight="1">
      <c r="A30" s="196" t="s">
        <v>321</v>
      </c>
      <c r="B30" s="63" t="s">
        <v>123</v>
      </c>
      <c r="C30" s="91">
        <v>0</v>
      </c>
      <c r="D30" s="91">
        <v>0</v>
      </c>
      <c r="E30" s="91">
        <v>0</v>
      </c>
      <c r="F30" s="512">
        <v>0</v>
      </c>
      <c r="G30" s="596">
        <v>0</v>
      </c>
      <c r="H30" s="503">
        <f t="shared" si="0"/>
        <v>0</v>
      </c>
    </row>
    <row r="31" spans="1:8" ht="11.25" customHeight="1">
      <c r="A31" s="196" t="s">
        <v>323</v>
      </c>
      <c r="B31" s="63" t="s">
        <v>157</v>
      </c>
      <c r="C31" s="91">
        <v>0</v>
      </c>
      <c r="D31" s="91">
        <v>0</v>
      </c>
      <c r="E31" s="91">
        <v>1348</v>
      </c>
      <c r="F31" s="512">
        <v>1348</v>
      </c>
      <c r="G31" s="596">
        <v>0</v>
      </c>
      <c r="H31" s="503">
        <f t="shared" si="0"/>
        <v>1348</v>
      </c>
    </row>
    <row r="32" spans="1:8" ht="12.75" customHeight="1">
      <c r="A32" s="95"/>
      <c r="B32" s="95" t="s">
        <v>168</v>
      </c>
      <c r="C32" s="159">
        <f>SUM(C26:C31)</f>
        <v>1460</v>
      </c>
      <c r="D32" s="159">
        <f>SUM(D26:D31)</f>
        <v>1460</v>
      </c>
      <c r="E32" s="159">
        <f>SUM(E26:E31)</f>
        <v>3065</v>
      </c>
      <c r="F32" s="159">
        <f>SUM(F26:F31)</f>
        <v>4165</v>
      </c>
      <c r="G32" s="159">
        <f>SUM(G26:G31)</f>
        <v>0</v>
      </c>
      <c r="H32" s="600">
        <f t="shared" si="0"/>
        <v>4165</v>
      </c>
    </row>
    <row r="33" spans="1:7" ht="15" customHeight="1">
      <c r="A33" s="209"/>
      <c r="B33" s="209"/>
      <c r="C33" s="498"/>
      <c r="D33" s="498"/>
      <c r="E33" s="498"/>
      <c r="F33" s="499"/>
      <c r="G33" s="491"/>
    </row>
    <row r="34" spans="1:7" ht="15.75">
      <c r="A34" s="500" t="s">
        <v>91</v>
      </c>
      <c r="F34" s="501"/>
      <c r="G34" s="491"/>
    </row>
    <row r="35" spans="1:8" ht="12" customHeight="1">
      <c r="A35" s="191"/>
      <c r="B35" s="195" t="s">
        <v>182</v>
      </c>
      <c r="C35" s="193"/>
      <c r="D35" s="193"/>
      <c r="E35" s="193"/>
      <c r="F35" s="51"/>
      <c r="G35" s="566"/>
      <c r="H35" s="521"/>
    </row>
    <row r="36" spans="1:8" ht="11.25" customHeight="1">
      <c r="A36" s="196" t="s">
        <v>497</v>
      </c>
      <c r="B36" s="197" t="s">
        <v>183</v>
      </c>
      <c r="C36" s="91">
        <v>1061</v>
      </c>
      <c r="D36" s="91">
        <v>1061</v>
      </c>
      <c r="E36" s="91">
        <v>1280</v>
      </c>
      <c r="F36" s="512">
        <v>3535</v>
      </c>
      <c r="G36" s="596">
        <v>1848</v>
      </c>
      <c r="H36" s="503">
        <f>SUM(F36:G36)</f>
        <v>5383</v>
      </c>
    </row>
    <row r="37" spans="1:8" ht="11.25" customHeight="1">
      <c r="A37" s="198" t="s">
        <v>498</v>
      </c>
      <c r="B37" s="199" t="s">
        <v>184</v>
      </c>
      <c r="C37" s="91">
        <f>SUM(C38:C40)</f>
        <v>399</v>
      </c>
      <c r="D37" s="91">
        <f>SUM(D38:D40)</f>
        <v>399</v>
      </c>
      <c r="E37" s="91">
        <f>SUM(E38:E40)</f>
        <v>464</v>
      </c>
      <c r="F37" s="91">
        <f>SUM(F38:F40)</f>
        <v>1340</v>
      </c>
      <c r="G37" s="91">
        <f>SUM(G38:G40)</f>
        <v>701</v>
      </c>
      <c r="H37" s="503">
        <f aca="true" t="shared" si="1" ref="H37:H59">SUM(F37:G37)</f>
        <v>2041</v>
      </c>
    </row>
    <row r="38" spans="1:8" ht="11.25" customHeight="1">
      <c r="A38" s="198"/>
      <c r="B38" s="200" t="s">
        <v>540</v>
      </c>
      <c r="C38" s="91">
        <v>304</v>
      </c>
      <c r="D38" s="91">
        <v>304</v>
      </c>
      <c r="E38" s="91">
        <v>369</v>
      </c>
      <c r="F38" s="512">
        <v>1029</v>
      </c>
      <c r="G38" s="596">
        <v>536</v>
      </c>
      <c r="H38" s="503">
        <f t="shared" si="1"/>
        <v>1565</v>
      </c>
    </row>
    <row r="39" spans="1:8" ht="11.25" customHeight="1">
      <c r="A39" s="198"/>
      <c r="B39" s="200" t="s">
        <v>531</v>
      </c>
      <c r="C39" s="91">
        <v>32</v>
      </c>
      <c r="D39" s="91">
        <v>32</v>
      </c>
      <c r="E39" s="91">
        <v>32</v>
      </c>
      <c r="F39" s="512">
        <v>107</v>
      </c>
      <c r="G39" s="596">
        <v>55</v>
      </c>
      <c r="H39" s="503">
        <f t="shared" si="1"/>
        <v>162</v>
      </c>
    </row>
    <row r="40" spans="1:8" ht="11.25" customHeight="1">
      <c r="A40" s="198"/>
      <c r="B40" s="200" t="s">
        <v>532</v>
      </c>
      <c r="C40" s="91">
        <v>63</v>
      </c>
      <c r="D40" s="91">
        <v>63</v>
      </c>
      <c r="E40" s="91">
        <v>63</v>
      </c>
      <c r="F40" s="512">
        <v>204</v>
      </c>
      <c r="G40" s="596">
        <v>110</v>
      </c>
      <c r="H40" s="503">
        <f t="shared" si="1"/>
        <v>314</v>
      </c>
    </row>
    <row r="41" spans="1:8" ht="11.25" customHeight="1">
      <c r="A41" s="198" t="s">
        <v>499</v>
      </c>
      <c r="B41" s="199" t="s">
        <v>185</v>
      </c>
      <c r="C41" s="91">
        <v>0</v>
      </c>
      <c r="D41" s="91">
        <v>0</v>
      </c>
      <c r="E41" s="91">
        <v>1450</v>
      </c>
      <c r="F41" s="512">
        <v>969</v>
      </c>
      <c r="G41" s="596">
        <v>0</v>
      </c>
      <c r="H41" s="503">
        <f t="shared" si="1"/>
        <v>969</v>
      </c>
    </row>
    <row r="42" spans="1:8" ht="11.25" customHeight="1">
      <c r="A42" s="196" t="s">
        <v>196</v>
      </c>
      <c r="B42" s="201" t="s">
        <v>2</v>
      </c>
      <c r="C42" s="91">
        <v>0</v>
      </c>
      <c r="D42" s="91">
        <v>0</v>
      </c>
      <c r="E42" s="91">
        <v>460</v>
      </c>
      <c r="F42" s="512">
        <v>875</v>
      </c>
      <c r="G42" s="596">
        <v>0</v>
      </c>
      <c r="H42" s="503">
        <f t="shared" si="1"/>
        <v>875</v>
      </c>
    </row>
    <row r="43" spans="1:8" ht="11.25" customHeight="1">
      <c r="A43" s="196" t="s">
        <v>197</v>
      </c>
      <c r="B43" s="201" t="s">
        <v>259</v>
      </c>
      <c r="C43" s="91">
        <v>0</v>
      </c>
      <c r="D43" s="91">
        <v>0</v>
      </c>
      <c r="E43" s="91">
        <v>0</v>
      </c>
      <c r="F43" s="512">
        <v>0</v>
      </c>
      <c r="G43" s="596">
        <v>0</v>
      </c>
      <c r="H43" s="503">
        <f t="shared" si="1"/>
        <v>0</v>
      </c>
    </row>
    <row r="44" spans="1:8" ht="11.25" customHeight="1">
      <c r="A44" s="202" t="s">
        <v>198</v>
      </c>
      <c r="B44" s="197" t="s">
        <v>3</v>
      </c>
      <c r="C44" s="91">
        <v>0</v>
      </c>
      <c r="D44" s="91">
        <v>0</v>
      </c>
      <c r="E44" s="91">
        <v>0</v>
      </c>
      <c r="F44" s="512">
        <v>0</v>
      </c>
      <c r="G44" s="596">
        <v>0</v>
      </c>
      <c r="H44" s="503">
        <f t="shared" si="1"/>
        <v>0</v>
      </c>
    </row>
    <row r="45" spans="1:8" ht="13.5">
      <c r="A45" s="203" t="s">
        <v>199</v>
      </c>
      <c r="B45" s="204" t="s">
        <v>165</v>
      </c>
      <c r="C45" s="92">
        <f>SUM(C36,C37,C41,C42,C44)</f>
        <v>1460</v>
      </c>
      <c r="D45" s="92">
        <f>SUM(D36,D37,D41,D42,D44)</f>
        <v>1460</v>
      </c>
      <c r="E45" s="92">
        <f>SUM(E36,E37,E41,E42,E44)</f>
        <v>3654</v>
      </c>
      <c r="F45" s="92">
        <f>SUM(F36,F37,F41,F42,F44)</f>
        <v>6719</v>
      </c>
      <c r="G45" s="92">
        <f>SUM(G36,G37,G41,G42,G44)</f>
        <v>2549</v>
      </c>
      <c r="H45" s="595">
        <f t="shared" si="1"/>
        <v>9268</v>
      </c>
    </row>
    <row r="46" spans="1:8" ht="11.25" customHeight="1">
      <c r="A46" s="202" t="s">
        <v>200</v>
      </c>
      <c r="B46" s="201" t="s">
        <v>4</v>
      </c>
      <c r="C46" s="91">
        <v>0</v>
      </c>
      <c r="D46" s="91">
        <v>0</v>
      </c>
      <c r="E46" s="91">
        <v>0</v>
      </c>
      <c r="F46" s="512">
        <v>0</v>
      </c>
      <c r="G46" s="596">
        <v>0</v>
      </c>
      <c r="H46" s="503">
        <f t="shared" si="1"/>
        <v>0</v>
      </c>
    </row>
    <row r="47" spans="1:8" ht="11.25" customHeight="1">
      <c r="A47" s="196" t="s">
        <v>201</v>
      </c>
      <c r="B47" s="197" t="s">
        <v>536</v>
      </c>
      <c r="C47" s="91">
        <v>0</v>
      </c>
      <c r="D47" s="91">
        <v>0</v>
      </c>
      <c r="E47" s="91">
        <v>0</v>
      </c>
      <c r="F47" s="512">
        <v>0</v>
      </c>
      <c r="G47" s="596">
        <v>0</v>
      </c>
      <c r="H47" s="503">
        <f t="shared" si="1"/>
        <v>0</v>
      </c>
    </row>
    <row r="48" spans="1:8" ht="11.25" customHeight="1">
      <c r="A48" s="196" t="s">
        <v>202</v>
      </c>
      <c r="B48" s="197" t="s">
        <v>538</v>
      </c>
      <c r="C48" s="91">
        <v>0</v>
      </c>
      <c r="D48" s="91">
        <v>0</v>
      </c>
      <c r="E48" s="91">
        <v>0</v>
      </c>
      <c r="F48" s="512">
        <v>0</v>
      </c>
      <c r="G48" s="596">
        <v>0</v>
      </c>
      <c r="H48" s="503">
        <f t="shared" si="1"/>
        <v>0</v>
      </c>
    </row>
    <row r="49" spans="1:8" ht="11.25" customHeight="1">
      <c r="A49" s="196" t="s">
        <v>203</v>
      </c>
      <c r="B49" s="197" t="s">
        <v>5</v>
      </c>
      <c r="C49" s="91">
        <v>0</v>
      </c>
      <c r="D49" s="91">
        <v>0</v>
      </c>
      <c r="E49" s="91">
        <v>0</v>
      </c>
      <c r="F49" s="512">
        <v>0</v>
      </c>
      <c r="G49" s="596">
        <v>0</v>
      </c>
      <c r="H49" s="503">
        <f t="shared" si="1"/>
        <v>0</v>
      </c>
    </row>
    <row r="50" spans="1:8" ht="22.5" customHeight="1">
      <c r="A50" s="205" t="s">
        <v>204</v>
      </c>
      <c r="B50" s="204" t="s">
        <v>166</v>
      </c>
      <c r="C50" s="92">
        <f>SUM(C46:C49)</f>
        <v>0</v>
      </c>
      <c r="D50" s="92">
        <f>SUM(D46:D49)</f>
        <v>0</v>
      </c>
      <c r="E50" s="92">
        <f>SUM(E46:E49)</f>
        <v>0</v>
      </c>
      <c r="F50" s="92">
        <f>SUM(F46:F49)</f>
        <v>0</v>
      </c>
      <c r="G50" s="92">
        <f>SUM(G46:G49)</f>
        <v>0</v>
      </c>
      <c r="H50" s="597">
        <f t="shared" si="1"/>
        <v>0</v>
      </c>
    </row>
    <row r="51" spans="1:8" ht="12.75" customHeight="1">
      <c r="A51" s="206"/>
      <c r="B51" s="207" t="s">
        <v>167</v>
      </c>
      <c r="C51" s="159">
        <f>SUM(C45,C50)</f>
        <v>1460</v>
      </c>
      <c r="D51" s="159">
        <f>SUM(D45,D50)</f>
        <v>1460</v>
      </c>
      <c r="E51" s="159">
        <f>SUM(E45,E50)</f>
        <v>3654</v>
      </c>
      <c r="F51" s="159">
        <f>SUM(F45,F50)</f>
        <v>6719</v>
      </c>
      <c r="G51" s="159">
        <f>SUM(G45,G50)</f>
        <v>2549</v>
      </c>
      <c r="H51" s="600">
        <f t="shared" si="1"/>
        <v>9268</v>
      </c>
    </row>
    <row r="52" spans="1:8" ht="12" customHeight="1">
      <c r="A52" s="96"/>
      <c r="B52" s="208" t="s">
        <v>272</v>
      </c>
      <c r="C52" s="91"/>
      <c r="D52" s="91"/>
      <c r="E52" s="91"/>
      <c r="F52" s="512"/>
      <c r="G52" s="596"/>
      <c r="H52" s="503"/>
    </row>
    <row r="53" spans="1:8" ht="11.25" customHeight="1">
      <c r="A53" s="196" t="s">
        <v>205</v>
      </c>
      <c r="B53" s="63" t="s">
        <v>121</v>
      </c>
      <c r="C53" s="91">
        <v>746</v>
      </c>
      <c r="D53" s="91">
        <v>746</v>
      </c>
      <c r="E53" s="91">
        <v>1003</v>
      </c>
      <c r="F53" s="512">
        <v>1003</v>
      </c>
      <c r="G53" s="596">
        <v>0</v>
      </c>
      <c r="H53" s="503">
        <f t="shared" si="1"/>
        <v>1003</v>
      </c>
    </row>
    <row r="54" spans="1:8" ht="11.25" customHeight="1">
      <c r="A54" s="196" t="s">
        <v>314</v>
      </c>
      <c r="B54" s="63" t="s">
        <v>122</v>
      </c>
      <c r="C54" s="91">
        <v>714</v>
      </c>
      <c r="D54" s="91">
        <v>714</v>
      </c>
      <c r="E54" s="91">
        <v>714</v>
      </c>
      <c r="F54" s="512">
        <v>714</v>
      </c>
      <c r="G54" s="596">
        <v>0</v>
      </c>
      <c r="H54" s="503">
        <f t="shared" si="1"/>
        <v>714</v>
      </c>
    </row>
    <row r="55" spans="1:8" ht="11.25" customHeight="1">
      <c r="A55" s="196" t="s">
        <v>315</v>
      </c>
      <c r="B55" s="63" t="s">
        <v>156</v>
      </c>
      <c r="C55" s="91">
        <v>0</v>
      </c>
      <c r="D55" s="91">
        <v>0</v>
      </c>
      <c r="E55" s="91">
        <v>0</v>
      </c>
      <c r="F55" s="512">
        <v>0</v>
      </c>
      <c r="G55" s="596">
        <v>0</v>
      </c>
      <c r="H55" s="503">
        <f t="shared" si="1"/>
        <v>0</v>
      </c>
    </row>
    <row r="56" spans="1:8" ht="11.25" customHeight="1">
      <c r="A56" s="196" t="s">
        <v>317</v>
      </c>
      <c r="B56" s="63" t="s">
        <v>159</v>
      </c>
      <c r="C56" s="91">
        <v>0</v>
      </c>
      <c r="D56" s="91">
        <v>0</v>
      </c>
      <c r="E56" s="91">
        <v>0</v>
      </c>
      <c r="F56" s="512">
        <v>3065</v>
      </c>
      <c r="G56" s="596">
        <v>2549</v>
      </c>
      <c r="H56" s="503">
        <f t="shared" si="1"/>
        <v>5614</v>
      </c>
    </row>
    <row r="57" spans="1:8" ht="11.25" customHeight="1">
      <c r="A57" s="196" t="s">
        <v>321</v>
      </c>
      <c r="B57" s="63" t="s">
        <v>123</v>
      </c>
      <c r="C57" s="91">
        <v>0</v>
      </c>
      <c r="D57" s="91">
        <v>0</v>
      </c>
      <c r="E57" s="91">
        <v>0</v>
      </c>
      <c r="F57" s="512">
        <v>0</v>
      </c>
      <c r="G57" s="596">
        <v>0</v>
      </c>
      <c r="H57" s="503">
        <f t="shared" si="1"/>
        <v>0</v>
      </c>
    </row>
    <row r="58" spans="1:8" ht="11.25" customHeight="1">
      <c r="A58" s="196" t="s">
        <v>323</v>
      </c>
      <c r="B58" s="63" t="s">
        <v>157</v>
      </c>
      <c r="C58" s="91">
        <v>0</v>
      </c>
      <c r="D58" s="91">
        <v>0</v>
      </c>
      <c r="E58" s="91">
        <v>1937</v>
      </c>
      <c r="F58" s="512">
        <v>1937</v>
      </c>
      <c r="G58" s="596">
        <v>0</v>
      </c>
      <c r="H58" s="503">
        <f t="shared" si="1"/>
        <v>1937</v>
      </c>
    </row>
    <row r="59" spans="1:8" ht="12.75" customHeight="1">
      <c r="A59" s="95"/>
      <c r="B59" s="95" t="s">
        <v>168</v>
      </c>
      <c r="C59" s="159">
        <f>SUM(C53:C58)</f>
        <v>1460</v>
      </c>
      <c r="D59" s="159">
        <f>SUM(D53:D58)</f>
        <v>1460</v>
      </c>
      <c r="E59" s="159">
        <f>SUM(E53:E58)</f>
        <v>3654</v>
      </c>
      <c r="F59" s="159">
        <f>SUM(F53:F58)</f>
        <v>6719</v>
      </c>
      <c r="G59" s="159">
        <f>SUM(G53:G58)</f>
        <v>2549</v>
      </c>
      <c r="H59" s="600">
        <f t="shared" si="1"/>
        <v>9268</v>
      </c>
    </row>
  </sheetData>
  <mergeCells count="3">
    <mergeCell ref="A1:H1"/>
    <mergeCell ref="A2:H2"/>
    <mergeCell ref="A3:H3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3" sqref="H3"/>
    </sheetView>
  </sheetViews>
  <sheetFormatPr defaultColWidth="9.140625" defaultRowHeight="12.75"/>
  <cols>
    <col min="1" max="1" width="3.57421875" style="0" customWidth="1"/>
    <col min="2" max="2" width="35.57421875" style="0" customWidth="1"/>
    <col min="3" max="3" width="8.7109375" style="0" customWidth="1"/>
    <col min="4" max="4" width="12.140625" style="0" customWidth="1"/>
    <col min="5" max="5" width="11.421875" style="0" customWidth="1"/>
    <col min="6" max="6" width="10.57421875" style="235" customWidth="1"/>
    <col min="7" max="7" width="8.28125" style="0" customWidth="1"/>
    <col min="8" max="8" width="10.7109375" style="0" customWidth="1"/>
  </cols>
  <sheetData>
    <row r="1" spans="1:8" ht="15" customHeight="1">
      <c r="A1" s="803" t="s">
        <v>528</v>
      </c>
      <c r="B1" s="803"/>
      <c r="C1" s="803"/>
      <c r="D1" s="803"/>
      <c r="E1" s="803"/>
      <c r="F1" s="803"/>
      <c r="G1" s="803"/>
      <c r="H1" s="803"/>
    </row>
    <row r="2" spans="1:8" ht="18.75" customHeight="1">
      <c r="A2" s="495" t="s">
        <v>158</v>
      </c>
      <c r="C2" s="8"/>
      <c r="D2" s="8"/>
      <c r="E2" s="8"/>
      <c r="F2" s="170"/>
      <c r="G2" s="491"/>
      <c r="H2" s="515" t="s">
        <v>241</v>
      </c>
    </row>
    <row r="3" spans="1:8" s="93" customFormat="1" ht="39.75" customHeight="1">
      <c r="A3" s="496" t="s">
        <v>302</v>
      </c>
      <c r="B3" s="497" t="s">
        <v>242</v>
      </c>
      <c r="C3" s="534" t="s">
        <v>105</v>
      </c>
      <c r="D3" s="534" t="s">
        <v>169</v>
      </c>
      <c r="E3" s="559" t="s">
        <v>592</v>
      </c>
      <c r="F3" s="569" t="s">
        <v>608</v>
      </c>
      <c r="G3" s="549" t="s">
        <v>170</v>
      </c>
      <c r="H3" s="569" t="s">
        <v>664</v>
      </c>
    </row>
    <row r="4" spans="1:8" ht="9.75" customHeight="1">
      <c r="A4" s="191" t="s">
        <v>497</v>
      </c>
      <c r="B4" s="192" t="s">
        <v>498</v>
      </c>
      <c r="C4" s="10" t="s">
        <v>499</v>
      </c>
      <c r="D4" s="10" t="s">
        <v>196</v>
      </c>
      <c r="E4" s="10" t="s">
        <v>197</v>
      </c>
      <c r="F4" s="511" t="s">
        <v>198</v>
      </c>
      <c r="G4" s="565" t="s">
        <v>199</v>
      </c>
      <c r="H4" s="581" t="s">
        <v>200</v>
      </c>
    </row>
    <row r="5" spans="1:8" ht="12.75" customHeight="1">
      <c r="A5" s="191"/>
      <c r="B5" s="195" t="s">
        <v>182</v>
      </c>
      <c r="C5" s="193"/>
      <c r="D5" s="193"/>
      <c r="E5" s="193"/>
      <c r="F5" s="194"/>
      <c r="G5" s="566"/>
      <c r="H5" s="653"/>
    </row>
    <row r="6" spans="1:8" ht="12" customHeight="1">
      <c r="A6" s="196" t="s">
        <v>497</v>
      </c>
      <c r="B6" s="197" t="s">
        <v>183</v>
      </c>
      <c r="C6" s="91">
        <v>0</v>
      </c>
      <c r="D6" s="91">
        <v>0</v>
      </c>
      <c r="E6" s="91">
        <v>0</v>
      </c>
      <c r="F6" s="512">
        <v>0</v>
      </c>
      <c r="G6" s="596">
        <v>0</v>
      </c>
      <c r="H6" s="503">
        <f>SUM(F6:G6)</f>
        <v>0</v>
      </c>
    </row>
    <row r="7" spans="1:8" ht="12" customHeight="1">
      <c r="A7" s="198" t="s">
        <v>498</v>
      </c>
      <c r="B7" s="199" t="s">
        <v>184</v>
      </c>
      <c r="C7" s="91">
        <f>SUM(C8:C10)</f>
        <v>0</v>
      </c>
      <c r="D7" s="91">
        <f>SUM(D8:D10)</f>
        <v>0</v>
      </c>
      <c r="E7" s="91">
        <f>SUM(E8:E10)</f>
        <v>0</v>
      </c>
      <c r="F7" s="91">
        <f>SUM(F8:F10)</f>
        <v>0</v>
      </c>
      <c r="G7" s="91">
        <f>SUM(G8:G10)</f>
        <v>0</v>
      </c>
      <c r="H7" s="503">
        <f aca="true" t="shared" si="0" ref="H7:H29">SUM(F7:G7)</f>
        <v>0</v>
      </c>
    </row>
    <row r="8" spans="1:8" ht="12" customHeight="1">
      <c r="A8" s="198"/>
      <c r="B8" s="200" t="s">
        <v>540</v>
      </c>
      <c r="C8" s="91">
        <v>0</v>
      </c>
      <c r="D8" s="91">
        <v>0</v>
      </c>
      <c r="E8" s="91">
        <v>0</v>
      </c>
      <c r="F8" s="512">
        <v>0</v>
      </c>
      <c r="G8" s="596">
        <v>0</v>
      </c>
      <c r="H8" s="503">
        <f t="shared" si="0"/>
        <v>0</v>
      </c>
    </row>
    <row r="9" spans="1:8" ht="12" customHeight="1">
      <c r="A9" s="198"/>
      <c r="B9" s="200" t="s">
        <v>531</v>
      </c>
      <c r="C9" s="91">
        <v>0</v>
      </c>
      <c r="D9" s="91">
        <v>0</v>
      </c>
      <c r="E9" s="91">
        <v>0</v>
      </c>
      <c r="F9" s="512">
        <v>0</v>
      </c>
      <c r="G9" s="596">
        <v>0</v>
      </c>
      <c r="H9" s="503">
        <f t="shared" si="0"/>
        <v>0</v>
      </c>
    </row>
    <row r="10" spans="1:8" ht="12" customHeight="1">
      <c r="A10" s="198"/>
      <c r="B10" s="200" t="s">
        <v>532</v>
      </c>
      <c r="C10" s="91">
        <v>0</v>
      </c>
      <c r="D10" s="91">
        <v>0</v>
      </c>
      <c r="E10" s="91">
        <v>0</v>
      </c>
      <c r="F10" s="512">
        <v>0</v>
      </c>
      <c r="G10" s="596">
        <v>0</v>
      </c>
      <c r="H10" s="503">
        <f t="shared" si="0"/>
        <v>0</v>
      </c>
    </row>
    <row r="11" spans="1:8" ht="12" customHeight="1">
      <c r="A11" s="198" t="s">
        <v>499</v>
      </c>
      <c r="B11" s="199" t="s">
        <v>185</v>
      </c>
      <c r="C11" s="91">
        <v>1460</v>
      </c>
      <c r="D11" s="91">
        <v>1460</v>
      </c>
      <c r="E11" s="91">
        <v>2158</v>
      </c>
      <c r="F11" s="512">
        <v>3808</v>
      </c>
      <c r="G11" s="596">
        <v>0</v>
      </c>
      <c r="H11" s="503">
        <f t="shared" si="0"/>
        <v>3808</v>
      </c>
    </row>
    <row r="12" spans="1:8" ht="12" customHeight="1">
      <c r="A12" s="196" t="s">
        <v>196</v>
      </c>
      <c r="B12" s="201" t="s">
        <v>2</v>
      </c>
      <c r="C12" s="91">
        <v>0</v>
      </c>
      <c r="D12" s="91">
        <v>0</v>
      </c>
      <c r="E12" s="91">
        <v>0</v>
      </c>
      <c r="F12" s="512">
        <v>0</v>
      </c>
      <c r="G12" s="596">
        <v>0</v>
      </c>
      <c r="H12" s="503">
        <f t="shared" si="0"/>
        <v>0</v>
      </c>
    </row>
    <row r="13" spans="1:8" ht="12" customHeight="1">
      <c r="A13" s="196" t="s">
        <v>197</v>
      </c>
      <c r="B13" s="201" t="s">
        <v>259</v>
      </c>
      <c r="C13" s="91">
        <v>0</v>
      </c>
      <c r="D13" s="91">
        <v>0</v>
      </c>
      <c r="E13" s="91">
        <v>0</v>
      </c>
      <c r="F13" s="512">
        <v>0</v>
      </c>
      <c r="G13" s="596">
        <v>0</v>
      </c>
      <c r="H13" s="503">
        <f t="shared" si="0"/>
        <v>0</v>
      </c>
    </row>
    <row r="14" spans="1:8" ht="12" customHeight="1">
      <c r="A14" s="202" t="s">
        <v>198</v>
      </c>
      <c r="B14" s="197" t="s">
        <v>3</v>
      </c>
      <c r="C14" s="91">
        <v>0</v>
      </c>
      <c r="D14" s="91">
        <v>0</v>
      </c>
      <c r="E14" s="91">
        <v>0</v>
      </c>
      <c r="F14" s="512">
        <v>0</v>
      </c>
      <c r="G14" s="596">
        <v>0</v>
      </c>
      <c r="H14" s="503">
        <f t="shared" si="0"/>
        <v>0</v>
      </c>
    </row>
    <row r="15" spans="1:8" ht="12" customHeight="1">
      <c r="A15" s="203" t="s">
        <v>199</v>
      </c>
      <c r="B15" s="204" t="s">
        <v>165</v>
      </c>
      <c r="C15" s="92">
        <f>SUM(C6,C7,C11,C12,C14)</f>
        <v>1460</v>
      </c>
      <c r="D15" s="92">
        <f>SUM(D6,D7,D11,D12,D14)</f>
        <v>1460</v>
      </c>
      <c r="E15" s="92">
        <f>SUM(E6,E7,E11,E12,E14)</f>
        <v>2158</v>
      </c>
      <c r="F15" s="92">
        <f>SUM(F6,F7,F11,F12,F14)</f>
        <v>3808</v>
      </c>
      <c r="G15" s="92">
        <f>SUM(G6,G7,G11,G12,G14)</f>
        <v>0</v>
      </c>
      <c r="H15" s="595">
        <f t="shared" si="0"/>
        <v>3808</v>
      </c>
    </row>
    <row r="16" spans="1:8" ht="12" customHeight="1">
      <c r="A16" s="202" t="s">
        <v>200</v>
      </c>
      <c r="B16" s="201" t="s">
        <v>4</v>
      </c>
      <c r="C16" s="91">
        <v>0</v>
      </c>
      <c r="D16" s="91">
        <v>0</v>
      </c>
      <c r="E16" s="91">
        <v>0</v>
      </c>
      <c r="F16" s="512">
        <v>0</v>
      </c>
      <c r="G16" s="596">
        <v>0</v>
      </c>
      <c r="H16" s="503">
        <f t="shared" si="0"/>
        <v>0</v>
      </c>
    </row>
    <row r="17" spans="1:8" ht="12" customHeight="1">
      <c r="A17" s="196" t="s">
        <v>201</v>
      </c>
      <c r="B17" s="197" t="s">
        <v>536</v>
      </c>
      <c r="C17" s="91">
        <v>0</v>
      </c>
      <c r="D17" s="91">
        <v>0</v>
      </c>
      <c r="E17" s="91">
        <v>0</v>
      </c>
      <c r="F17" s="512">
        <v>0</v>
      </c>
      <c r="G17" s="596">
        <v>0</v>
      </c>
      <c r="H17" s="503">
        <f t="shared" si="0"/>
        <v>0</v>
      </c>
    </row>
    <row r="18" spans="1:8" ht="12" customHeight="1">
      <c r="A18" s="196" t="s">
        <v>202</v>
      </c>
      <c r="B18" s="197" t="s">
        <v>538</v>
      </c>
      <c r="C18" s="91">
        <v>0</v>
      </c>
      <c r="D18" s="91">
        <v>0</v>
      </c>
      <c r="E18" s="91">
        <v>0</v>
      </c>
      <c r="F18" s="512">
        <v>0</v>
      </c>
      <c r="G18" s="596">
        <v>0</v>
      </c>
      <c r="H18" s="503">
        <f t="shared" si="0"/>
        <v>0</v>
      </c>
    </row>
    <row r="19" spans="1:8" ht="12" customHeight="1">
      <c r="A19" s="196" t="s">
        <v>203</v>
      </c>
      <c r="B19" s="197" t="s">
        <v>5</v>
      </c>
      <c r="C19" s="91">
        <v>0</v>
      </c>
      <c r="D19" s="91">
        <v>0</v>
      </c>
      <c r="E19" s="91">
        <v>0</v>
      </c>
      <c r="F19" s="512">
        <v>0</v>
      </c>
      <c r="G19" s="596">
        <v>0</v>
      </c>
      <c r="H19" s="503">
        <f t="shared" si="0"/>
        <v>0</v>
      </c>
    </row>
    <row r="20" spans="1:8" ht="22.5" customHeight="1">
      <c r="A20" s="205" t="s">
        <v>204</v>
      </c>
      <c r="B20" s="204" t="s">
        <v>166</v>
      </c>
      <c r="C20" s="92">
        <f>SUM(C16:C19)</f>
        <v>0</v>
      </c>
      <c r="D20" s="92">
        <f>SUM(D16:D19)</f>
        <v>0</v>
      </c>
      <c r="E20" s="92">
        <f>SUM(E16:E19)</f>
        <v>0</v>
      </c>
      <c r="F20" s="92">
        <f>SUM(F16:F19)</f>
        <v>0</v>
      </c>
      <c r="G20" s="92">
        <f>SUM(G16:G19)</f>
        <v>0</v>
      </c>
      <c r="H20" s="597">
        <f t="shared" si="0"/>
        <v>0</v>
      </c>
    </row>
    <row r="21" spans="1:8" ht="12.75" customHeight="1">
      <c r="A21" s="206"/>
      <c r="B21" s="207" t="s">
        <v>167</v>
      </c>
      <c r="C21" s="159">
        <f>SUM(C15,C20)</f>
        <v>1460</v>
      </c>
      <c r="D21" s="159">
        <f>SUM(D15,D20)</f>
        <v>1460</v>
      </c>
      <c r="E21" s="159">
        <f>SUM(E15,E20)</f>
        <v>2158</v>
      </c>
      <c r="F21" s="159">
        <f>SUM(F15,F20)</f>
        <v>3808</v>
      </c>
      <c r="G21" s="159">
        <f>SUM(G15,G20)</f>
        <v>0</v>
      </c>
      <c r="H21" s="600">
        <f t="shared" si="0"/>
        <v>3808</v>
      </c>
    </row>
    <row r="22" spans="1:8" ht="12.75" customHeight="1">
      <c r="A22" s="96"/>
      <c r="B22" s="208" t="s">
        <v>272</v>
      </c>
      <c r="C22" s="91"/>
      <c r="D22" s="91"/>
      <c r="E22" s="91"/>
      <c r="F22" s="512"/>
      <c r="G22" s="596"/>
      <c r="H22" s="503"/>
    </row>
    <row r="23" spans="1:8" ht="12" customHeight="1">
      <c r="A23" s="196" t="s">
        <v>205</v>
      </c>
      <c r="B23" s="63" t="s">
        <v>121</v>
      </c>
      <c r="C23" s="91">
        <v>746</v>
      </c>
      <c r="D23" s="91">
        <v>746</v>
      </c>
      <c r="E23" s="91">
        <v>1189</v>
      </c>
      <c r="F23" s="512">
        <v>2839</v>
      </c>
      <c r="G23" s="596">
        <v>0</v>
      </c>
      <c r="H23" s="503">
        <f t="shared" si="0"/>
        <v>2839</v>
      </c>
    </row>
    <row r="24" spans="1:8" ht="12" customHeight="1">
      <c r="A24" s="196" t="s">
        <v>314</v>
      </c>
      <c r="B24" s="63" t="s">
        <v>122</v>
      </c>
      <c r="C24" s="91">
        <v>714</v>
      </c>
      <c r="D24" s="91">
        <v>714</v>
      </c>
      <c r="E24" s="91">
        <v>714</v>
      </c>
      <c r="F24" s="512">
        <v>714</v>
      </c>
      <c r="G24" s="596">
        <v>0</v>
      </c>
      <c r="H24" s="503">
        <f t="shared" si="0"/>
        <v>714</v>
      </c>
    </row>
    <row r="25" spans="1:8" ht="12" customHeight="1">
      <c r="A25" s="196" t="s">
        <v>315</v>
      </c>
      <c r="B25" s="63" t="s">
        <v>156</v>
      </c>
      <c r="C25" s="91">
        <v>0</v>
      </c>
      <c r="D25" s="91">
        <v>0</v>
      </c>
      <c r="E25" s="91">
        <v>0</v>
      </c>
      <c r="F25" s="512">
        <v>0</v>
      </c>
      <c r="G25" s="596">
        <v>0</v>
      </c>
      <c r="H25" s="503">
        <f t="shared" si="0"/>
        <v>0</v>
      </c>
    </row>
    <row r="26" spans="1:8" ht="12" customHeight="1">
      <c r="A26" s="196" t="s">
        <v>317</v>
      </c>
      <c r="B26" s="63" t="s">
        <v>159</v>
      </c>
      <c r="C26" s="91">
        <v>0</v>
      </c>
      <c r="D26" s="91">
        <v>0</v>
      </c>
      <c r="E26" s="91">
        <v>0</v>
      </c>
      <c r="F26" s="512">
        <v>0</v>
      </c>
      <c r="G26" s="596">
        <v>0</v>
      </c>
      <c r="H26" s="503">
        <f t="shared" si="0"/>
        <v>0</v>
      </c>
    </row>
    <row r="27" spans="1:8" ht="12" customHeight="1">
      <c r="A27" s="196" t="s">
        <v>321</v>
      </c>
      <c r="B27" s="63" t="s">
        <v>123</v>
      </c>
      <c r="C27" s="91">
        <v>0</v>
      </c>
      <c r="D27" s="91">
        <v>0</v>
      </c>
      <c r="E27" s="91">
        <v>0</v>
      </c>
      <c r="F27" s="512">
        <v>0</v>
      </c>
      <c r="G27" s="596">
        <v>0</v>
      </c>
      <c r="H27" s="503">
        <f t="shared" si="0"/>
        <v>0</v>
      </c>
    </row>
    <row r="28" spans="1:8" ht="12" customHeight="1">
      <c r="A28" s="196" t="s">
        <v>323</v>
      </c>
      <c r="B28" s="63" t="s">
        <v>157</v>
      </c>
      <c r="C28" s="91">
        <v>0</v>
      </c>
      <c r="D28" s="91">
        <v>0</v>
      </c>
      <c r="E28" s="91">
        <v>255</v>
      </c>
      <c r="F28" s="512">
        <v>255</v>
      </c>
      <c r="G28" s="596">
        <v>0</v>
      </c>
      <c r="H28" s="503">
        <f t="shared" si="0"/>
        <v>255</v>
      </c>
    </row>
    <row r="29" spans="1:8" ht="12.75" customHeight="1">
      <c r="A29" s="95"/>
      <c r="B29" s="95" t="s">
        <v>168</v>
      </c>
      <c r="C29" s="159">
        <f>SUM(C23:C28)</f>
        <v>1460</v>
      </c>
      <c r="D29" s="159">
        <f>SUM(D23:D28)</f>
        <v>1460</v>
      </c>
      <c r="E29" s="159">
        <f>SUM(E23:E28)</f>
        <v>2158</v>
      </c>
      <c r="F29" s="159">
        <f>SUM(F23:F28)</f>
        <v>3808</v>
      </c>
      <c r="G29" s="159">
        <f>SUM(G23:G28)</f>
        <v>0</v>
      </c>
      <c r="H29" s="600">
        <f t="shared" si="0"/>
        <v>3808</v>
      </c>
    </row>
    <row r="30" spans="1:6" ht="15" customHeight="1">
      <c r="A30" s="209"/>
      <c r="B30" s="209"/>
      <c r="C30" s="498"/>
      <c r="D30" s="498"/>
      <c r="E30" s="498"/>
      <c r="F30" s="498"/>
    </row>
    <row r="31" ht="15.75">
      <c r="A31" s="500" t="s">
        <v>160</v>
      </c>
    </row>
    <row r="32" spans="1:8" ht="12.75" customHeight="1">
      <c r="A32" s="191"/>
      <c r="B32" s="195" t="s">
        <v>182</v>
      </c>
      <c r="C32" s="193"/>
      <c r="D32" s="193"/>
      <c r="E32" s="193"/>
      <c r="F32" s="194"/>
      <c r="G32" s="566"/>
      <c r="H32" s="653"/>
    </row>
    <row r="33" spans="1:8" ht="12" customHeight="1">
      <c r="A33" s="196" t="s">
        <v>497</v>
      </c>
      <c r="B33" s="197" t="s">
        <v>183</v>
      </c>
      <c r="C33" s="91">
        <v>365</v>
      </c>
      <c r="D33" s="91">
        <v>365</v>
      </c>
      <c r="E33" s="91">
        <v>425</v>
      </c>
      <c r="F33" s="512">
        <v>425</v>
      </c>
      <c r="G33" s="596">
        <v>0</v>
      </c>
      <c r="H33" s="503">
        <f>SUM(F33:G33)</f>
        <v>425</v>
      </c>
    </row>
    <row r="34" spans="1:8" ht="12" customHeight="1">
      <c r="A34" s="198" t="s">
        <v>498</v>
      </c>
      <c r="B34" s="199" t="s">
        <v>184</v>
      </c>
      <c r="C34" s="91">
        <f>SUM(C35:C37)</f>
        <v>0</v>
      </c>
      <c r="D34" s="91">
        <f>SUM(D35:D37)</f>
        <v>0</v>
      </c>
      <c r="E34" s="91">
        <f>SUM(E35:E37)</f>
        <v>58</v>
      </c>
      <c r="F34" s="91">
        <f>SUM(F35:F37)</f>
        <v>58</v>
      </c>
      <c r="G34" s="91">
        <f>SUM(G35:G37)</f>
        <v>0</v>
      </c>
      <c r="H34" s="503">
        <f aca="true" t="shared" si="1" ref="H34:H56">SUM(F34:G34)</f>
        <v>58</v>
      </c>
    </row>
    <row r="35" spans="1:8" ht="12" customHeight="1">
      <c r="A35" s="198"/>
      <c r="B35" s="200" t="s">
        <v>540</v>
      </c>
      <c r="C35" s="91">
        <v>0</v>
      </c>
      <c r="D35" s="91">
        <v>0</v>
      </c>
      <c r="E35" s="91">
        <v>0</v>
      </c>
      <c r="F35" s="512">
        <v>0</v>
      </c>
      <c r="G35" s="596">
        <v>0</v>
      </c>
      <c r="H35" s="503">
        <f t="shared" si="1"/>
        <v>0</v>
      </c>
    </row>
    <row r="36" spans="1:8" ht="12" customHeight="1">
      <c r="A36" s="198"/>
      <c r="B36" s="200" t="s">
        <v>531</v>
      </c>
      <c r="C36" s="91">
        <v>0</v>
      </c>
      <c r="D36" s="91">
        <v>0</v>
      </c>
      <c r="E36" s="91">
        <v>0</v>
      </c>
      <c r="F36" s="512">
        <v>0</v>
      </c>
      <c r="G36" s="596">
        <v>0</v>
      </c>
      <c r="H36" s="503">
        <f t="shared" si="1"/>
        <v>0</v>
      </c>
    </row>
    <row r="37" spans="1:8" ht="12" customHeight="1">
      <c r="A37" s="198"/>
      <c r="B37" s="200" t="s">
        <v>532</v>
      </c>
      <c r="C37" s="91">
        <v>0</v>
      </c>
      <c r="D37" s="91">
        <v>0</v>
      </c>
      <c r="E37" s="91">
        <v>58</v>
      </c>
      <c r="F37" s="512">
        <v>58</v>
      </c>
      <c r="G37" s="596">
        <v>0</v>
      </c>
      <c r="H37" s="503">
        <f t="shared" si="1"/>
        <v>58</v>
      </c>
    </row>
    <row r="38" spans="1:8" ht="12" customHeight="1">
      <c r="A38" s="198" t="s">
        <v>499</v>
      </c>
      <c r="B38" s="199" t="s">
        <v>185</v>
      </c>
      <c r="C38" s="91">
        <v>1070</v>
      </c>
      <c r="D38" s="91">
        <v>1070</v>
      </c>
      <c r="E38" s="91">
        <v>1671</v>
      </c>
      <c r="F38" s="512">
        <v>2821</v>
      </c>
      <c r="G38" s="596">
        <v>0</v>
      </c>
      <c r="H38" s="503">
        <f t="shared" si="1"/>
        <v>2821</v>
      </c>
    </row>
    <row r="39" spans="1:8" ht="12" customHeight="1">
      <c r="A39" s="196" t="s">
        <v>196</v>
      </c>
      <c r="B39" s="201" t="s">
        <v>2</v>
      </c>
      <c r="C39" s="91">
        <v>0</v>
      </c>
      <c r="D39" s="91">
        <v>0</v>
      </c>
      <c r="E39" s="91">
        <v>0</v>
      </c>
      <c r="F39" s="512">
        <v>0</v>
      </c>
      <c r="G39" s="596">
        <v>0</v>
      </c>
      <c r="H39" s="503">
        <f t="shared" si="1"/>
        <v>0</v>
      </c>
    </row>
    <row r="40" spans="1:8" ht="12" customHeight="1">
      <c r="A40" s="196" t="s">
        <v>197</v>
      </c>
      <c r="B40" s="201" t="s">
        <v>259</v>
      </c>
      <c r="C40" s="91">
        <v>25</v>
      </c>
      <c r="D40" s="91">
        <v>25</v>
      </c>
      <c r="E40" s="91">
        <v>0</v>
      </c>
      <c r="F40" s="512">
        <v>0</v>
      </c>
      <c r="G40" s="596">
        <v>0</v>
      </c>
      <c r="H40" s="503">
        <f t="shared" si="1"/>
        <v>0</v>
      </c>
    </row>
    <row r="41" spans="1:8" ht="12" customHeight="1">
      <c r="A41" s="202" t="s">
        <v>198</v>
      </c>
      <c r="B41" s="197" t="s">
        <v>3</v>
      </c>
      <c r="C41" s="91">
        <v>0</v>
      </c>
      <c r="D41" s="91">
        <v>0</v>
      </c>
      <c r="E41" s="91">
        <v>0</v>
      </c>
      <c r="F41" s="512">
        <v>0</v>
      </c>
      <c r="G41" s="596">
        <v>0</v>
      </c>
      <c r="H41" s="503">
        <f t="shared" si="1"/>
        <v>0</v>
      </c>
    </row>
    <row r="42" spans="1:8" ht="13.5">
      <c r="A42" s="203" t="s">
        <v>199</v>
      </c>
      <c r="B42" s="204" t="s">
        <v>165</v>
      </c>
      <c r="C42" s="92">
        <f>SUM(C33,C34,C38,C39,C40,C41)</f>
        <v>1460</v>
      </c>
      <c r="D42" s="92">
        <f>SUM(D33,D34,D38,D39,D40,D41)</f>
        <v>1460</v>
      </c>
      <c r="E42" s="92">
        <f>SUM(E33,E34,E38,E39,E40,E41)</f>
        <v>2154</v>
      </c>
      <c r="F42" s="92">
        <f>SUM(F33,F34,F38,F39,F41)</f>
        <v>3304</v>
      </c>
      <c r="G42" s="92">
        <f>SUM(G33,G34,G38,G39,G41)</f>
        <v>0</v>
      </c>
      <c r="H42" s="595">
        <f t="shared" si="1"/>
        <v>3304</v>
      </c>
    </row>
    <row r="43" spans="1:8" ht="12" customHeight="1">
      <c r="A43" s="202" t="s">
        <v>200</v>
      </c>
      <c r="B43" s="201" t="s">
        <v>4</v>
      </c>
      <c r="C43" s="91">
        <v>0</v>
      </c>
      <c r="D43" s="91">
        <v>0</v>
      </c>
      <c r="E43" s="91">
        <v>0</v>
      </c>
      <c r="F43" s="512">
        <v>0</v>
      </c>
      <c r="G43" s="596">
        <v>0</v>
      </c>
      <c r="H43" s="503">
        <f t="shared" si="1"/>
        <v>0</v>
      </c>
    </row>
    <row r="44" spans="1:8" ht="12" customHeight="1">
      <c r="A44" s="196" t="s">
        <v>201</v>
      </c>
      <c r="B44" s="197" t="s">
        <v>536</v>
      </c>
      <c r="C44" s="91">
        <v>0</v>
      </c>
      <c r="D44" s="91">
        <v>0</v>
      </c>
      <c r="E44" s="91">
        <v>0</v>
      </c>
      <c r="F44" s="512">
        <v>0</v>
      </c>
      <c r="G44" s="596">
        <v>0</v>
      </c>
      <c r="H44" s="503">
        <f t="shared" si="1"/>
        <v>0</v>
      </c>
    </row>
    <row r="45" spans="1:8" ht="12" customHeight="1">
      <c r="A45" s="196" t="s">
        <v>202</v>
      </c>
      <c r="B45" s="197" t="s">
        <v>538</v>
      </c>
      <c r="C45" s="91">
        <v>0</v>
      </c>
      <c r="D45" s="91">
        <v>0</v>
      </c>
      <c r="E45" s="91">
        <v>0</v>
      </c>
      <c r="F45" s="512">
        <v>0</v>
      </c>
      <c r="G45" s="596">
        <v>0</v>
      </c>
      <c r="H45" s="503">
        <f t="shared" si="1"/>
        <v>0</v>
      </c>
    </row>
    <row r="46" spans="1:8" ht="12" customHeight="1">
      <c r="A46" s="196" t="s">
        <v>203</v>
      </c>
      <c r="B46" s="197" t="s">
        <v>5</v>
      </c>
      <c r="C46" s="91">
        <v>0</v>
      </c>
      <c r="D46" s="91">
        <v>0</v>
      </c>
      <c r="E46" s="91">
        <v>0</v>
      </c>
      <c r="F46" s="512">
        <v>0</v>
      </c>
      <c r="G46" s="596">
        <v>0</v>
      </c>
      <c r="H46" s="503">
        <f t="shared" si="1"/>
        <v>0</v>
      </c>
    </row>
    <row r="47" spans="1:8" ht="24.75" customHeight="1">
      <c r="A47" s="205" t="s">
        <v>204</v>
      </c>
      <c r="B47" s="204" t="s">
        <v>166</v>
      </c>
      <c r="C47" s="92">
        <f>SUM(C43:C46)</f>
        <v>0</v>
      </c>
      <c r="D47" s="92">
        <f>SUM(D43:D46)</f>
        <v>0</v>
      </c>
      <c r="E47" s="92">
        <f>SUM(E43:E46)</f>
        <v>0</v>
      </c>
      <c r="F47" s="92">
        <f>SUM(F43:F46)</f>
        <v>0</v>
      </c>
      <c r="G47" s="92">
        <f>SUM(G43:G46)</f>
        <v>0</v>
      </c>
      <c r="H47" s="597">
        <f t="shared" si="1"/>
        <v>0</v>
      </c>
    </row>
    <row r="48" spans="1:8" ht="12.75" customHeight="1">
      <c r="A48" s="206"/>
      <c r="B48" s="207" t="s">
        <v>167</v>
      </c>
      <c r="C48" s="159">
        <f>SUM(C42,C47)</f>
        <v>1460</v>
      </c>
      <c r="D48" s="159">
        <f>SUM(D42,D47)</f>
        <v>1460</v>
      </c>
      <c r="E48" s="159">
        <f>SUM(E42,E47)</f>
        <v>2154</v>
      </c>
      <c r="F48" s="159">
        <f>SUM(F42,F47)</f>
        <v>3304</v>
      </c>
      <c r="G48" s="159">
        <f>SUM(G42,G47)</f>
        <v>0</v>
      </c>
      <c r="H48" s="600">
        <f t="shared" si="1"/>
        <v>3304</v>
      </c>
    </row>
    <row r="49" spans="1:8" ht="12.75">
      <c r="A49" s="96"/>
      <c r="B49" s="208" t="s">
        <v>272</v>
      </c>
      <c r="C49" s="91"/>
      <c r="D49" s="91"/>
      <c r="E49" s="91"/>
      <c r="F49" s="512"/>
      <c r="G49" s="596"/>
      <c r="H49" s="503"/>
    </row>
    <row r="50" spans="1:8" ht="12" customHeight="1">
      <c r="A50" s="196" t="s">
        <v>205</v>
      </c>
      <c r="B50" s="63" t="s">
        <v>121</v>
      </c>
      <c r="C50" s="91">
        <v>746</v>
      </c>
      <c r="D50" s="91">
        <v>746</v>
      </c>
      <c r="E50" s="91">
        <v>1003</v>
      </c>
      <c r="F50" s="512">
        <v>2153</v>
      </c>
      <c r="G50" s="596">
        <v>0</v>
      </c>
      <c r="H50" s="503">
        <f t="shared" si="1"/>
        <v>2153</v>
      </c>
    </row>
    <row r="51" spans="1:8" ht="12" customHeight="1">
      <c r="A51" s="196" t="s">
        <v>314</v>
      </c>
      <c r="B51" s="63" t="s">
        <v>122</v>
      </c>
      <c r="C51" s="91">
        <v>714</v>
      </c>
      <c r="D51" s="91">
        <v>714</v>
      </c>
      <c r="E51" s="91">
        <v>714</v>
      </c>
      <c r="F51" s="512">
        <v>714</v>
      </c>
      <c r="G51" s="596">
        <v>0</v>
      </c>
      <c r="H51" s="503">
        <f t="shared" si="1"/>
        <v>714</v>
      </c>
    </row>
    <row r="52" spans="1:8" ht="12" customHeight="1">
      <c r="A52" s="196" t="s">
        <v>315</v>
      </c>
      <c r="B52" s="63" t="s">
        <v>156</v>
      </c>
      <c r="C52" s="91">
        <v>0</v>
      </c>
      <c r="D52" s="91">
        <v>0</v>
      </c>
      <c r="E52" s="91">
        <v>0</v>
      </c>
      <c r="F52" s="512">
        <v>0</v>
      </c>
      <c r="G52" s="596">
        <v>0</v>
      </c>
      <c r="H52" s="503">
        <f t="shared" si="1"/>
        <v>0</v>
      </c>
    </row>
    <row r="53" spans="1:8" ht="12" customHeight="1">
      <c r="A53" s="196" t="s">
        <v>317</v>
      </c>
      <c r="B53" s="63" t="s">
        <v>159</v>
      </c>
      <c r="C53" s="91">
        <v>0</v>
      </c>
      <c r="D53" s="91">
        <v>0</v>
      </c>
      <c r="E53" s="91">
        <v>0</v>
      </c>
      <c r="F53" s="512">
        <v>0</v>
      </c>
      <c r="G53" s="596">
        <v>0</v>
      </c>
      <c r="H53" s="503">
        <f t="shared" si="1"/>
        <v>0</v>
      </c>
    </row>
    <row r="54" spans="1:8" ht="12" customHeight="1">
      <c r="A54" s="196" t="s">
        <v>321</v>
      </c>
      <c r="B54" s="63" t="s">
        <v>123</v>
      </c>
      <c r="C54" s="91">
        <v>0</v>
      </c>
      <c r="D54" s="91">
        <v>0</v>
      </c>
      <c r="E54" s="91">
        <v>0</v>
      </c>
      <c r="F54" s="512">
        <v>0</v>
      </c>
      <c r="G54" s="596">
        <v>0</v>
      </c>
      <c r="H54" s="503">
        <f t="shared" si="1"/>
        <v>0</v>
      </c>
    </row>
    <row r="55" spans="1:8" ht="12" customHeight="1">
      <c r="A55" s="196" t="s">
        <v>323</v>
      </c>
      <c r="B55" s="63" t="s">
        <v>157</v>
      </c>
      <c r="C55" s="91">
        <v>0</v>
      </c>
      <c r="D55" s="91">
        <v>0</v>
      </c>
      <c r="E55" s="91">
        <v>437</v>
      </c>
      <c r="F55" s="512">
        <v>437</v>
      </c>
      <c r="G55" s="596">
        <v>0</v>
      </c>
      <c r="H55" s="503">
        <f t="shared" si="1"/>
        <v>437</v>
      </c>
    </row>
    <row r="56" spans="1:8" ht="12.75" customHeight="1">
      <c r="A56" s="95"/>
      <c r="B56" s="95" t="s">
        <v>168</v>
      </c>
      <c r="C56" s="159">
        <f>SUM(C50:C55)</f>
        <v>1460</v>
      </c>
      <c r="D56" s="159">
        <f>SUM(D50:D55)</f>
        <v>1460</v>
      </c>
      <c r="E56" s="159">
        <f>SUM(E50:E55)</f>
        <v>2154</v>
      </c>
      <c r="F56" s="159">
        <f>SUM(F50:F55)</f>
        <v>3304</v>
      </c>
      <c r="G56" s="159">
        <f>SUM(G50:G55)</f>
        <v>0</v>
      </c>
      <c r="H56" s="600">
        <f t="shared" si="1"/>
        <v>3304</v>
      </c>
    </row>
  </sheetData>
  <mergeCells count="1">
    <mergeCell ref="A1:H1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
</oddHeader>
    <oddFooter>&amp;L&amp;"Times New Roman CE,Normál"&amp;8&amp;F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I1" sqref="I1:O16384"/>
    </sheetView>
  </sheetViews>
  <sheetFormatPr defaultColWidth="9.140625" defaultRowHeight="12.75"/>
  <cols>
    <col min="1" max="1" width="3.57421875" style="0" customWidth="1"/>
    <col min="2" max="2" width="34.421875" style="0" customWidth="1"/>
    <col min="3" max="3" width="9.00390625" style="0" customWidth="1"/>
    <col min="4" max="4" width="13.00390625" style="0" customWidth="1"/>
    <col min="5" max="5" width="11.140625" style="0" customWidth="1"/>
    <col min="6" max="6" width="10.8515625" style="235" customWidth="1"/>
    <col min="7" max="7" width="8.140625" style="540" customWidth="1"/>
    <col min="8" max="8" width="10.7109375" style="540" customWidth="1"/>
    <col min="9" max="9" width="5.421875" style="0" customWidth="1"/>
    <col min="10" max="10" width="4.57421875" style="0" customWidth="1"/>
  </cols>
  <sheetData>
    <row r="1" spans="1:8" ht="15" customHeight="1">
      <c r="A1" s="803" t="s">
        <v>161</v>
      </c>
      <c r="B1" s="803"/>
      <c r="C1" s="803"/>
      <c r="D1" s="803"/>
      <c r="E1" s="803"/>
      <c r="F1" s="803"/>
      <c r="G1" s="803"/>
      <c r="H1" s="803"/>
    </row>
    <row r="2" spans="1:8" ht="18.75" customHeight="1">
      <c r="A2" s="495" t="s">
        <v>277</v>
      </c>
      <c r="C2" s="8"/>
      <c r="D2" s="8"/>
      <c r="E2" s="8"/>
      <c r="F2" s="170"/>
      <c r="G2" s="491"/>
      <c r="H2" s="515" t="s">
        <v>241</v>
      </c>
    </row>
    <row r="3" spans="1:8" s="93" customFormat="1" ht="39.75" customHeight="1">
      <c r="A3" s="496" t="s">
        <v>302</v>
      </c>
      <c r="B3" s="497" t="s">
        <v>242</v>
      </c>
      <c r="C3" s="534" t="s">
        <v>105</v>
      </c>
      <c r="D3" s="534" t="s">
        <v>169</v>
      </c>
      <c r="E3" s="559" t="s">
        <v>592</v>
      </c>
      <c r="F3" s="569" t="s">
        <v>608</v>
      </c>
      <c r="G3" s="549" t="s">
        <v>170</v>
      </c>
      <c r="H3" s="569" t="s">
        <v>664</v>
      </c>
    </row>
    <row r="4" spans="1:8" ht="9.75" customHeight="1">
      <c r="A4" s="191" t="s">
        <v>497</v>
      </c>
      <c r="B4" s="192" t="s">
        <v>498</v>
      </c>
      <c r="C4" s="10" t="s">
        <v>499</v>
      </c>
      <c r="D4" s="10" t="s">
        <v>196</v>
      </c>
      <c r="E4" s="10" t="s">
        <v>197</v>
      </c>
      <c r="F4" s="511" t="s">
        <v>198</v>
      </c>
      <c r="G4" s="565" t="s">
        <v>199</v>
      </c>
      <c r="H4" s="581" t="s">
        <v>200</v>
      </c>
    </row>
    <row r="5" spans="1:8" ht="12.75" customHeight="1">
      <c r="A5" s="191"/>
      <c r="B5" s="195" t="s">
        <v>182</v>
      </c>
      <c r="C5" s="193"/>
      <c r="D5" s="193"/>
      <c r="E5" s="193"/>
      <c r="F5" s="194"/>
      <c r="G5" s="566"/>
      <c r="H5" s="521"/>
    </row>
    <row r="6" spans="1:8" ht="12" customHeight="1">
      <c r="A6" s="196" t="s">
        <v>497</v>
      </c>
      <c r="B6" s="197" t="s">
        <v>183</v>
      </c>
      <c r="C6" s="91">
        <v>366</v>
      </c>
      <c r="D6" s="91">
        <v>366</v>
      </c>
      <c r="E6" s="91">
        <v>366</v>
      </c>
      <c r="F6" s="512">
        <v>366</v>
      </c>
      <c r="G6" s="596">
        <v>0</v>
      </c>
      <c r="H6" s="503">
        <f>SUM(F6:G6)</f>
        <v>366</v>
      </c>
    </row>
    <row r="7" spans="1:8" ht="12" customHeight="1">
      <c r="A7" s="198" t="s">
        <v>498</v>
      </c>
      <c r="B7" s="199" t="s">
        <v>184</v>
      </c>
      <c r="C7" s="91">
        <f>SUM(C8:C10)</f>
        <v>0</v>
      </c>
      <c r="D7" s="91">
        <f>SUM(D8:D10)</f>
        <v>0</v>
      </c>
      <c r="E7" s="91">
        <f>SUM(E8:E10)</f>
        <v>0</v>
      </c>
      <c r="F7" s="91">
        <f>SUM(F8:F10)</f>
        <v>0</v>
      </c>
      <c r="G7" s="91">
        <f>SUM(G8:G10)</f>
        <v>0</v>
      </c>
      <c r="H7" s="503">
        <f aca="true" t="shared" si="0" ref="H7:H29">SUM(F7:G7)</f>
        <v>0</v>
      </c>
    </row>
    <row r="8" spans="1:8" ht="12" customHeight="1">
      <c r="A8" s="198"/>
      <c r="B8" s="200" t="s">
        <v>540</v>
      </c>
      <c r="C8" s="91">
        <v>0</v>
      </c>
      <c r="D8" s="91">
        <v>0</v>
      </c>
      <c r="E8" s="91">
        <v>0</v>
      </c>
      <c r="F8" s="512">
        <v>0</v>
      </c>
      <c r="G8" s="596">
        <v>0</v>
      </c>
      <c r="H8" s="503">
        <f t="shared" si="0"/>
        <v>0</v>
      </c>
    </row>
    <row r="9" spans="1:8" ht="12" customHeight="1">
      <c r="A9" s="198"/>
      <c r="B9" s="200" t="s">
        <v>531</v>
      </c>
      <c r="C9" s="91">
        <v>0</v>
      </c>
      <c r="D9" s="91">
        <v>0</v>
      </c>
      <c r="E9" s="91">
        <v>0</v>
      </c>
      <c r="F9" s="512">
        <v>0</v>
      </c>
      <c r="G9" s="596">
        <v>0</v>
      </c>
      <c r="H9" s="503">
        <f t="shared" si="0"/>
        <v>0</v>
      </c>
    </row>
    <row r="10" spans="1:8" ht="12" customHeight="1">
      <c r="A10" s="198"/>
      <c r="B10" s="200" t="s">
        <v>532</v>
      </c>
      <c r="C10" s="91">
        <v>0</v>
      </c>
      <c r="D10" s="91">
        <v>0</v>
      </c>
      <c r="E10" s="91">
        <v>0</v>
      </c>
      <c r="F10" s="512">
        <v>0</v>
      </c>
      <c r="G10" s="596">
        <v>0</v>
      </c>
      <c r="H10" s="503">
        <f t="shared" si="0"/>
        <v>0</v>
      </c>
    </row>
    <row r="11" spans="1:10" ht="12" customHeight="1">
      <c r="A11" s="198" t="s">
        <v>499</v>
      </c>
      <c r="B11" s="199" t="s">
        <v>185</v>
      </c>
      <c r="C11" s="91">
        <v>894</v>
      </c>
      <c r="D11" s="91">
        <v>894</v>
      </c>
      <c r="E11" s="91">
        <v>1279</v>
      </c>
      <c r="F11" s="512">
        <v>2384</v>
      </c>
      <c r="G11" s="596">
        <v>346</v>
      </c>
      <c r="H11" s="503">
        <f t="shared" si="0"/>
        <v>2730</v>
      </c>
      <c r="I11" s="570"/>
      <c r="J11" s="570"/>
    </row>
    <row r="12" spans="1:8" ht="12" customHeight="1">
      <c r="A12" s="196" t="s">
        <v>196</v>
      </c>
      <c r="B12" s="201" t="s">
        <v>2</v>
      </c>
      <c r="C12" s="91">
        <v>100</v>
      </c>
      <c r="D12" s="91">
        <v>100</v>
      </c>
      <c r="E12" s="91">
        <v>100</v>
      </c>
      <c r="F12" s="512">
        <v>100</v>
      </c>
      <c r="G12" s="596">
        <v>-50</v>
      </c>
      <c r="H12" s="503">
        <f t="shared" si="0"/>
        <v>50</v>
      </c>
    </row>
    <row r="13" spans="1:8" ht="12" customHeight="1">
      <c r="A13" s="196" t="s">
        <v>197</v>
      </c>
      <c r="B13" s="201" t="s">
        <v>259</v>
      </c>
      <c r="C13" s="91">
        <v>0</v>
      </c>
      <c r="D13" s="91">
        <v>0</v>
      </c>
      <c r="E13" s="91">
        <v>0</v>
      </c>
      <c r="F13" s="512">
        <v>0</v>
      </c>
      <c r="G13" s="596">
        <v>0</v>
      </c>
      <c r="H13" s="503">
        <f t="shared" si="0"/>
        <v>0</v>
      </c>
    </row>
    <row r="14" spans="1:8" ht="12" customHeight="1">
      <c r="A14" s="202" t="s">
        <v>198</v>
      </c>
      <c r="B14" s="197" t="s">
        <v>3</v>
      </c>
      <c r="C14" s="91">
        <v>0</v>
      </c>
      <c r="D14" s="91">
        <v>0</v>
      </c>
      <c r="E14" s="91">
        <v>0</v>
      </c>
      <c r="F14" s="512">
        <v>0</v>
      </c>
      <c r="G14" s="596">
        <v>0</v>
      </c>
      <c r="H14" s="503">
        <f t="shared" si="0"/>
        <v>0</v>
      </c>
    </row>
    <row r="15" spans="1:8" ht="12" customHeight="1">
      <c r="A15" s="203" t="s">
        <v>199</v>
      </c>
      <c r="B15" s="204" t="s">
        <v>165</v>
      </c>
      <c r="C15" s="92">
        <f>SUM(C6,C7,C11,C12,C14)</f>
        <v>1360</v>
      </c>
      <c r="D15" s="92">
        <f>SUM(D6,D7,D11,D12,D14)</f>
        <v>1360</v>
      </c>
      <c r="E15" s="92">
        <f>SUM(E6,E7,E11,E12,E14)</f>
        <v>1745</v>
      </c>
      <c r="F15" s="92">
        <f>SUM(F6,F7,F11,F12,F14)</f>
        <v>2850</v>
      </c>
      <c r="G15" s="92">
        <f>SUM(G6,G7,G11,G12,G14)</f>
        <v>296</v>
      </c>
      <c r="H15" s="595">
        <f t="shared" si="0"/>
        <v>3146</v>
      </c>
    </row>
    <row r="16" spans="1:8" ht="12" customHeight="1">
      <c r="A16" s="202" t="s">
        <v>200</v>
      </c>
      <c r="B16" s="201" t="s">
        <v>4</v>
      </c>
      <c r="C16" s="91">
        <v>0</v>
      </c>
      <c r="D16" s="91">
        <v>0</v>
      </c>
      <c r="E16" s="91">
        <v>0</v>
      </c>
      <c r="F16" s="512">
        <v>0</v>
      </c>
      <c r="G16" s="596">
        <v>0</v>
      </c>
      <c r="H16" s="503">
        <f t="shared" si="0"/>
        <v>0</v>
      </c>
    </row>
    <row r="17" spans="1:8" ht="12" customHeight="1">
      <c r="A17" s="196" t="s">
        <v>201</v>
      </c>
      <c r="B17" s="197" t="s">
        <v>536</v>
      </c>
      <c r="C17" s="91">
        <v>100</v>
      </c>
      <c r="D17" s="91">
        <v>100</v>
      </c>
      <c r="E17" s="91">
        <v>151</v>
      </c>
      <c r="F17" s="512">
        <v>151</v>
      </c>
      <c r="G17" s="596">
        <v>0</v>
      </c>
      <c r="H17" s="503">
        <f t="shared" si="0"/>
        <v>151</v>
      </c>
    </row>
    <row r="18" spans="1:8" ht="12" customHeight="1">
      <c r="A18" s="196" t="s">
        <v>202</v>
      </c>
      <c r="B18" s="197" t="s">
        <v>538</v>
      </c>
      <c r="C18" s="91">
        <v>0</v>
      </c>
      <c r="D18" s="91">
        <v>0</v>
      </c>
      <c r="E18" s="91">
        <v>0</v>
      </c>
      <c r="F18" s="512">
        <v>0</v>
      </c>
      <c r="G18" s="596">
        <v>0</v>
      </c>
      <c r="H18" s="503">
        <f t="shared" si="0"/>
        <v>0</v>
      </c>
    </row>
    <row r="19" spans="1:8" ht="12" customHeight="1">
      <c r="A19" s="196" t="s">
        <v>203</v>
      </c>
      <c r="B19" s="197" t="s">
        <v>5</v>
      </c>
      <c r="C19" s="91">
        <v>0</v>
      </c>
      <c r="D19" s="91">
        <v>0</v>
      </c>
      <c r="E19" s="91">
        <v>0</v>
      </c>
      <c r="F19" s="512">
        <v>0</v>
      </c>
      <c r="G19" s="596">
        <v>0</v>
      </c>
      <c r="H19" s="503">
        <f t="shared" si="0"/>
        <v>0</v>
      </c>
    </row>
    <row r="20" spans="1:8" ht="22.5" customHeight="1">
      <c r="A20" s="205" t="s">
        <v>204</v>
      </c>
      <c r="B20" s="204" t="s">
        <v>166</v>
      </c>
      <c r="C20" s="92">
        <f>SUM(C16:C19)</f>
        <v>100</v>
      </c>
      <c r="D20" s="92">
        <f>SUM(D16:D19)</f>
        <v>100</v>
      </c>
      <c r="E20" s="92">
        <f>SUM(E16:E19)</f>
        <v>151</v>
      </c>
      <c r="F20" s="92">
        <f>SUM(F16:F19)</f>
        <v>151</v>
      </c>
      <c r="G20" s="92">
        <f>SUM(G16:G19)</f>
        <v>0</v>
      </c>
      <c r="H20" s="597">
        <f t="shared" si="0"/>
        <v>151</v>
      </c>
    </row>
    <row r="21" spans="1:8" ht="12.75" customHeight="1">
      <c r="A21" s="206"/>
      <c r="B21" s="207" t="s">
        <v>167</v>
      </c>
      <c r="C21" s="159">
        <f>SUM(C15,C20)</f>
        <v>1460</v>
      </c>
      <c r="D21" s="159">
        <f>SUM(D15,D20)</f>
        <v>1460</v>
      </c>
      <c r="E21" s="159">
        <f>SUM(E15,E20)</f>
        <v>1896</v>
      </c>
      <c r="F21" s="159">
        <f>SUM(F15,F20)</f>
        <v>3001</v>
      </c>
      <c r="G21" s="159">
        <f>SUM(G15,G20)</f>
        <v>296</v>
      </c>
      <c r="H21" s="600">
        <f t="shared" si="0"/>
        <v>3297</v>
      </c>
    </row>
    <row r="22" spans="1:8" ht="12.75" customHeight="1">
      <c r="A22" s="96"/>
      <c r="B22" s="208" t="s">
        <v>272</v>
      </c>
      <c r="C22" s="91"/>
      <c r="D22" s="91"/>
      <c r="E22" s="91"/>
      <c r="F22" s="512"/>
      <c r="G22" s="596"/>
      <c r="H22" s="503"/>
    </row>
    <row r="23" spans="1:8" ht="12" customHeight="1">
      <c r="A23" s="196" t="s">
        <v>205</v>
      </c>
      <c r="B23" s="63" t="s">
        <v>121</v>
      </c>
      <c r="C23" s="91">
        <v>746</v>
      </c>
      <c r="D23" s="91">
        <v>746</v>
      </c>
      <c r="E23" s="91">
        <v>1003</v>
      </c>
      <c r="F23" s="512">
        <v>2108</v>
      </c>
      <c r="G23" s="596">
        <v>296</v>
      </c>
      <c r="H23" s="503">
        <f t="shared" si="0"/>
        <v>2404</v>
      </c>
    </row>
    <row r="24" spans="1:8" ht="12" customHeight="1">
      <c r="A24" s="196" t="s">
        <v>314</v>
      </c>
      <c r="B24" s="63" t="s">
        <v>122</v>
      </c>
      <c r="C24" s="91">
        <v>714</v>
      </c>
      <c r="D24" s="91">
        <v>714</v>
      </c>
      <c r="E24" s="91">
        <v>714</v>
      </c>
      <c r="F24" s="512">
        <v>714</v>
      </c>
      <c r="G24" s="596">
        <v>0</v>
      </c>
      <c r="H24" s="503">
        <f t="shared" si="0"/>
        <v>714</v>
      </c>
    </row>
    <row r="25" spans="1:8" ht="12" customHeight="1">
      <c r="A25" s="196" t="s">
        <v>315</v>
      </c>
      <c r="B25" s="63" t="s">
        <v>156</v>
      </c>
      <c r="C25" s="91">
        <v>0</v>
      </c>
      <c r="D25" s="91">
        <v>0</v>
      </c>
      <c r="E25" s="91">
        <v>0</v>
      </c>
      <c r="F25" s="512">
        <v>0</v>
      </c>
      <c r="G25" s="596">
        <v>0</v>
      </c>
      <c r="H25" s="503">
        <f t="shared" si="0"/>
        <v>0</v>
      </c>
    </row>
    <row r="26" spans="1:8" ht="12" customHeight="1">
      <c r="A26" s="196" t="s">
        <v>317</v>
      </c>
      <c r="B26" s="63" t="s">
        <v>159</v>
      </c>
      <c r="C26" s="91">
        <v>0</v>
      </c>
      <c r="D26" s="91">
        <v>0</v>
      </c>
      <c r="E26" s="91">
        <v>0</v>
      </c>
      <c r="F26" s="512">
        <v>0</v>
      </c>
      <c r="G26" s="596">
        <v>0</v>
      </c>
      <c r="H26" s="503">
        <f t="shared" si="0"/>
        <v>0</v>
      </c>
    </row>
    <row r="27" spans="1:8" ht="12" customHeight="1">
      <c r="A27" s="196" t="s">
        <v>321</v>
      </c>
      <c r="B27" s="63" t="s">
        <v>123</v>
      </c>
      <c r="C27" s="91">
        <v>0</v>
      </c>
      <c r="D27" s="91">
        <v>0</v>
      </c>
      <c r="E27" s="91">
        <v>0</v>
      </c>
      <c r="F27" s="512">
        <v>0</v>
      </c>
      <c r="G27" s="596">
        <v>0</v>
      </c>
      <c r="H27" s="503">
        <f t="shared" si="0"/>
        <v>0</v>
      </c>
    </row>
    <row r="28" spans="1:8" ht="12" customHeight="1">
      <c r="A28" s="196" t="s">
        <v>323</v>
      </c>
      <c r="B28" s="63" t="s">
        <v>157</v>
      </c>
      <c r="C28" s="91">
        <v>0</v>
      </c>
      <c r="D28" s="91">
        <v>0</v>
      </c>
      <c r="E28" s="91">
        <v>179</v>
      </c>
      <c r="F28" s="512">
        <v>179</v>
      </c>
      <c r="G28" s="596">
        <v>0</v>
      </c>
      <c r="H28" s="503">
        <f t="shared" si="0"/>
        <v>179</v>
      </c>
    </row>
    <row r="29" spans="1:8" ht="12.75" customHeight="1">
      <c r="A29" s="95"/>
      <c r="B29" s="95" t="s">
        <v>168</v>
      </c>
      <c r="C29" s="159">
        <f>SUM(C23:C28)</f>
        <v>1460</v>
      </c>
      <c r="D29" s="159">
        <f>SUM(D23:D28)</f>
        <v>1460</v>
      </c>
      <c r="E29" s="159">
        <f>SUM(E23:E28)</f>
        <v>1896</v>
      </c>
      <c r="F29" s="159">
        <f>SUM(F23:F28)</f>
        <v>3001</v>
      </c>
      <c r="G29" s="159">
        <f>SUM(G23:G28)</f>
        <v>296</v>
      </c>
      <c r="H29" s="600">
        <f t="shared" si="0"/>
        <v>3297</v>
      </c>
    </row>
    <row r="30" spans="1:6" ht="15" customHeight="1">
      <c r="A30" s="209"/>
      <c r="B30" s="209"/>
      <c r="C30" s="498"/>
      <c r="D30" s="498"/>
      <c r="E30" s="498"/>
      <c r="F30" s="498"/>
    </row>
    <row r="31" ht="15.75">
      <c r="A31" s="500" t="s">
        <v>276</v>
      </c>
    </row>
    <row r="32" spans="1:8" ht="12.75" customHeight="1">
      <c r="A32" s="191"/>
      <c r="B32" s="195" t="s">
        <v>182</v>
      </c>
      <c r="C32" s="193"/>
      <c r="D32" s="193"/>
      <c r="E32" s="193"/>
      <c r="F32" s="194"/>
      <c r="G32" s="566"/>
      <c r="H32" s="521"/>
    </row>
    <row r="33" spans="1:8" ht="12" customHeight="1">
      <c r="A33" s="196" t="s">
        <v>497</v>
      </c>
      <c r="B33" s="197" t="s">
        <v>183</v>
      </c>
      <c r="C33" s="91">
        <v>365</v>
      </c>
      <c r="D33" s="91">
        <v>365</v>
      </c>
      <c r="E33" s="91">
        <v>665</v>
      </c>
      <c r="F33" s="512">
        <v>665</v>
      </c>
      <c r="G33" s="596">
        <v>0</v>
      </c>
      <c r="H33" s="503">
        <f>SUM(F33:G33)</f>
        <v>665</v>
      </c>
    </row>
    <row r="34" spans="1:8" ht="12" customHeight="1">
      <c r="A34" s="198" t="s">
        <v>498</v>
      </c>
      <c r="B34" s="199" t="s">
        <v>184</v>
      </c>
      <c r="C34" s="91">
        <f>SUM(C35:C37)</f>
        <v>0</v>
      </c>
      <c r="D34" s="91">
        <f>SUM(D35:D37)</f>
        <v>0</v>
      </c>
      <c r="E34" s="91">
        <f>SUM(E35:E37)</f>
        <v>71</v>
      </c>
      <c r="F34" s="91">
        <f>SUM(F35:F37)</f>
        <v>71</v>
      </c>
      <c r="G34" s="91">
        <f>SUM(G35:G37)</f>
        <v>0</v>
      </c>
      <c r="H34" s="503">
        <f aca="true" t="shared" si="1" ref="H34:H56">SUM(F34:G34)</f>
        <v>71</v>
      </c>
    </row>
    <row r="35" spans="1:8" ht="12" customHeight="1">
      <c r="A35" s="198"/>
      <c r="B35" s="200" t="s">
        <v>540</v>
      </c>
      <c r="C35" s="91">
        <v>0</v>
      </c>
      <c r="D35" s="91">
        <v>0</v>
      </c>
      <c r="E35" s="91">
        <v>71</v>
      </c>
      <c r="F35" s="512">
        <v>71</v>
      </c>
      <c r="G35" s="596">
        <v>0</v>
      </c>
      <c r="H35" s="503">
        <f t="shared" si="1"/>
        <v>71</v>
      </c>
    </row>
    <row r="36" spans="1:8" ht="12" customHeight="1">
      <c r="A36" s="198"/>
      <c r="B36" s="200" t="s">
        <v>531</v>
      </c>
      <c r="C36" s="91">
        <v>0</v>
      </c>
      <c r="D36" s="91">
        <v>0</v>
      </c>
      <c r="E36" s="91">
        <v>0</v>
      </c>
      <c r="F36" s="512">
        <v>0</v>
      </c>
      <c r="G36" s="596">
        <v>0</v>
      </c>
      <c r="H36" s="503">
        <f t="shared" si="1"/>
        <v>0</v>
      </c>
    </row>
    <row r="37" spans="1:8" ht="12" customHeight="1">
      <c r="A37" s="198"/>
      <c r="B37" s="200" t="s">
        <v>532</v>
      </c>
      <c r="C37" s="91">
        <v>0</v>
      </c>
      <c r="D37" s="91">
        <v>0</v>
      </c>
      <c r="E37" s="91">
        <v>0</v>
      </c>
      <c r="F37" s="512">
        <v>0</v>
      </c>
      <c r="G37" s="596">
        <v>0</v>
      </c>
      <c r="H37" s="503">
        <f t="shared" si="1"/>
        <v>0</v>
      </c>
    </row>
    <row r="38" spans="1:9" ht="12" customHeight="1">
      <c r="A38" s="198" t="s">
        <v>499</v>
      </c>
      <c r="B38" s="199" t="s">
        <v>185</v>
      </c>
      <c r="C38" s="91">
        <v>1095</v>
      </c>
      <c r="D38" s="91">
        <v>1095</v>
      </c>
      <c r="E38" s="91">
        <v>3004</v>
      </c>
      <c r="F38" s="512">
        <v>3754</v>
      </c>
      <c r="G38" s="596">
        <v>0</v>
      </c>
      <c r="H38" s="503">
        <f t="shared" si="1"/>
        <v>3754</v>
      </c>
      <c r="I38" s="545"/>
    </row>
    <row r="39" spans="1:8" ht="12" customHeight="1">
      <c r="A39" s="196" t="s">
        <v>196</v>
      </c>
      <c r="B39" s="201" t="s">
        <v>2</v>
      </c>
      <c r="C39" s="91">
        <v>0</v>
      </c>
      <c r="D39" s="91">
        <v>0</v>
      </c>
      <c r="E39" s="91">
        <v>470</v>
      </c>
      <c r="F39" s="512">
        <v>13</v>
      </c>
      <c r="G39" s="596">
        <v>0</v>
      </c>
      <c r="H39" s="503">
        <f t="shared" si="1"/>
        <v>13</v>
      </c>
    </row>
    <row r="40" spans="1:8" ht="12" customHeight="1">
      <c r="A40" s="196" t="s">
        <v>197</v>
      </c>
      <c r="B40" s="201" t="s">
        <v>259</v>
      </c>
      <c r="C40" s="91">
        <v>0</v>
      </c>
      <c r="D40" s="91">
        <v>0</v>
      </c>
      <c r="E40" s="91">
        <v>0</v>
      </c>
      <c r="F40" s="512">
        <v>457</v>
      </c>
      <c r="G40" s="596">
        <v>0</v>
      </c>
      <c r="H40" s="503">
        <f t="shared" si="1"/>
        <v>457</v>
      </c>
    </row>
    <row r="41" spans="1:8" ht="12" customHeight="1">
      <c r="A41" s="202" t="s">
        <v>198</v>
      </c>
      <c r="B41" s="197" t="s">
        <v>3</v>
      </c>
      <c r="C41" s="91">
        <v>0</v>
      </c>
      <c r="D41" s="91">
        <v>0</v>
      </c>
      <c r="E41" s="91">
        <v>0</v>
      </c>
      <c r="F41" s="512">
        <v>0</v>
      </c>
      <c r="G41" s="596">
        <v>0</v>
      </c>
      <c r="H41" s="503">
        <f t="shared" si="1"/>
        <v>0</v>
      </c>
    </row>
    <row r="42" spans="1:8" ht="13.5">
      <c r="A42" s="203" t="s">
        <v>199</v>
      </c>
      <c r="B42" s="204" t="s">
        <v>165</v>
      </c>
      <c r="C42" s="92">
        <f>SUM(C33,C34,C38,C39,C41)</f>
        <v>1460</v>
      </c>
      <c r="D42" s="92">
        <f>SUM(D33,D34,D38,D39,D41)</f>
        <v>1460</v>
      </c>
      <c r="E42" s="92">
        <f>SUM(E33,E34,E38,E39,E41)</f>
        <v>4210</v>
      </c>
      <c r="F42" s="92">
        <f>SUM(F33,F34,F38,F39,F40,F41)</f>
        <v>4960</v>
      </c>
      <c r="G42" s="92">
        <f>SUM(G33,G34,G38,G39,G41)</f>
        <v>0</v>
      </c>
      <c r="H42" s="595">
        <f t="shared" si="1"/>
        <v>4960</v>
      </c>
    </row>
    <row r="43" spans="1:8" ht="12" customHeight="1">
      <c r="A43" s="202" t="s">
        <v>200</v>
      </c>
      <c r="B43" s="201" t="s">
        <v>4</v>
      </c>
      <c r="C43" s="91">
        <v>0</v>
      </c>
      <c r="D43" s="91">
        <v>0</v>
      </c>
      <c r="E43" s="91">
        <v>0</v>
      </c>
      <c r="F43" s="512">
        <v>0</v>
      </c>
      <c r="G43" s="596">
        <v>0</v>
      </c>
      <c r="H43" s="503">
        <f t="shared" si="1"/>
        <v>0</v>
      </c>
    </row>
    <row r="44" spans="1:8" ht="12" customHeight="1">
      <c r="A44" s="196" t="s">
        <v>201</v>
      </c>
      <c r="B44" s="197" t="s">
        <v>536</v>
      </c>
      <c r="C44" s="91">
        <v>0</v>
      </c>
      <c r="D44" s="91">
        <v>0</v>
      </c>
      <c r="E44" s="91">
        <v>0</v>
      </c>
      <c r="F44" s="512">
        <v>0</v>
      </c>
      <c r="G44" s="596">
        <v>0</v>
      </c>
      <c r="H44" s="503">
        <f t="shared" si="1"/>
        <v>0</v>
      </c>
    </row>
    <row r="45" spans="1:8" ht="12" customHeight="1">
      <c r="A45" s="196" t="s">
        <v>202</v>
      </c>
      <c r="B45" s="197" t="s">
        <v>538</v>
      </c>
      <c r="C45" s="91">
        <v>0</v>
      </c>
      <c r="D45" s="91">
        <v>0</v>
      </c>
      <c r="E45" s="91">
        <v>0</v>
      </c>
      <c r="F45" s="512">
        <v>0</v>
      </c>
      <c r="G45" s="596">
        <v>0</v>
      </c>
      <c r="H45" s="503">
        <f t="shared" si="1"/>
        <v>0</v>
      </c>
    </row>
    <row r="46" spans="1:8" ht="12" customHeight="1">
      <c r="A46" s="196" t="s">
        <v>203</v>
      </c>
      <c r="B46" s="197" t="s">
        <v>5</v>
      </c>
      <c r="C46" s="91">
        <v>0</v>
      </c>
      <c r="D46" s="91">
        <v>0</v>
      </c>
      <c r="E46" s="91">
        <v>0</v>
      </c>
      <c r="F46" s="512">
        <v>0</v>
      </c>
      <c r="G46" s="596">
        <v>0</v>
      </c>
      <c r="H46" s="503">
        <f t="shared" si="1"/>
        <v>0</v>
      </c>
    </row>
    <row r="47" spans="1:8" ht="24.75" customHeight="1">
      <c r="A47" s="205" t="s">
        <v>204</v>
      </c>
      <c r="B47" s="204" t="s">
        <v>166</v>
      </c>
      <c r="C47" s="92">
        <f>SUM(C43:C46)</f>
        <v>0</v>
      </c>
      <c r="D47" s="92">
        <f>SUM(D43:D46)</f>
        <v>0</v>
      </c>
      <c r="E47" s="92">
        <f>SUM(E43:E46)</f>
        <v>0</v>
      </c>
      <c r="F47" s="92">
        <f>SUM(F43:F46)</f>
        <v>0</v>
      </c>
      <c r="G47" s="92">
        <f>SUM(G43:G46)</f>
        <v>0</v>
      </c>
      <c r="H47" s="597">
        <f t="shared" si="1"/>
        <v>0</v>
      </c>
    </row>
    <row r="48" spans="1:8" ht="12.75" customHeight="1">
      <c r="A48" s="206"/>
      <c r="B48" s="207" t="s">
        <v>167</v>
      </c>
      <c r="C48" s="159">
        <f>SUM(C42,C47)</f>
        <v>1460</v>
      </c>
      <c r="D48" s="159">
        <f>SUM(D42,D47)</f>
        <v>1460</v>
      </c>
      <c r="E48" s="159">
        <f>SUM(E42,E47)</f>
        <v>4210</v>
      </c>
      <c r="F48" s="159">
        <f>SUM(F42,F47)</f>
        <v>4960</v>
      </c>
      <c r="G48" s="159">
        <f>SUM(G42,G47)</f>
        <v>0</v>
      </c>
      <c r="H48" s="600">
        <f t="shared" si="1"/>
        <v>4960</v>
      </c>
    </row>
    <row r="49" spans="1:8" ht="12.75">
      <c r="A49" s="96"/>
      <c r="B49" s="208" t="s">
        <v>272</v>
      </c>
      <c r="C49" s="91"/>
      <c r="D49" s="91"/>
      <c r="E49" s="91"/>
      <c r="F49" s="512"/>
      <c r="G49" s="596"/>
      <c r="H49" s="503"/>
    </row>
    <row r="50" spans="1:8" ht="12" customHeight="1">
      <c r="A50" s="196" t="s">
        <v>205</v>
      </c>
      <c r="B50" s="63" t="s">
        <v>121</v>
      </c>
      <c r="C50" s="91">
        <v>746</v>
      </c>
      <c r="D50" s="91">
        <v>746</v>
      </c>
      <c r="E50" s="91">
        <v>1003</v>
      </c>
      <c r="F50" s="512">
        <v>1753</v>
      </c>
      <c r="G50" s="596">
        <v>0</v>
      </c>
      <c r="H50" s="503">
        <f t="shared" si="1"/>
        <v>1753</v>
      </c>
    </row>
    <row r="51" spans="1:8" ht="12" customHeight="1">
      <c r="A51" s="196" t="s">
        <v>314</v>
      </c>
      <c r="B51" s="63" t="s">
        <v>122</v>
      </c>
      <c r="C51" s="91">
        <v>714</v>
      </c>
      <c r="D51" s="91">
        <v>714</v>
      </c>
      <c r="E51" s="91">
        <v>714</v>
      </c>
      <c r="F51" s="512">
        <v>714</v>
      </c>
      <c r="G51" s="596">
        <v>0</v>
      </c>
      <c r="H51" s="503">
        <f t="shared" si="1"/>
        <v>714</v>
      </c>
    </row>
    <row r="52" spans="1:8" ht="12" customHeight="1">
      <c r="A52" s="196" t="s">
        <v>315</v>
      </c>
      <c r="B52" s="63" t="s">
        <v>156</v>
      </c>
      <c r="C52" s="91">
        <v>0</v>
      </c>
      <c r="D52" s="91">
        <v>0</v>
      </c>
      <c r="E52" s="91">
        <v>0</v>
      </c>
      <c r="F52" s="512">
        <v>0</v>
      </c>
      <c r="G52" s="596">
        <v>0</v>
      </c>
      <c r="H52" s="503">
        <f t="shared" si="1"/>
        <v>0</v>
      </c>
    </row>
    <row r="53" spans="1:8" ht="12" customHeight="1">
      <c r="A53" s="196" t="s">
        <v>317</v>
      </c>
      <c r="B53" s="63" t="s">
        <v>159</v>
      </c>
      <c r="C53" s="91">
        <v>0</v>
      </c>
      <c r="D53" s="91">
        <v>0</v>
      </c>
      <c r="E53" s="91">
        <v>0</v>
      </c>
      <c r="F53" s="512">
        <v>0</v>
      </c>
      <c r="G53" s="596">
        <v>0</v>
      </c>
      <c r="H53" s="503">
        <f t="shared" si="1"/>
        <v>0</v>
      </c>
    </row>
    <row r="54" spans="1:8" ht="12" customHeight="1">
      <c r="A54" s="196" t="s">
        <v>321</v>
      </c>
      <c r="B54" s="63" t="s">
        <v>123</v>
      </c>
      <c r="C54" s="91">
        <v>0</v>
      </c>
      <c r="D54" s="91">
        <v>0</v>
      </c>
      <c r="E54" s="91">
        <v>0</v>
      </c>
      <c r="F54" s="512">
        <v>0</v>
      </c>
      <c r="G54" s="596">
        <v>0</v>
      </c>
      <c r="H54" s="503">
        <f t="shared" si="1"/>
        <v>0</v>
      </c>
    </row>
    <row r="55" spans="1:8" ht="12" customHeight="1">
      <c r="A55" s="196" t="s">
        <v>323</v>
      </c>
      <c r="B55" s="63" t="s">
        <v>157</v>
      </c>
      <c r="C55" s="91">
        <v>0</v>
      </c>
      <c r="D55" s="91">
        <v>0</v>
      </c>
      <c r="E55" s="91">
        <v>2493</v>
      </c>
      <c r="F55" s="512">
        <v>2493</v>
      </c>
      <c r="G55" s="596">
        <v>0</v>
      </c>
      <c r="H55" s="503">
        <f t="shared" si="1"/>
        <v>2493</v>
      </c>
    </row>
    <row r="56" spans="1:8" ht="12.75" customHeight="1">
      <c r="A56" s="95"/>
      <c r="B56" s="95" t="s">
        <v>168</v>
      </c>
      <c r="C56" s="159">
        <f>SUM(C50:C55)</f>
        <v>1460</v>
      </c>
      <c r="D56" s="159">
        <f>SUM(D50:D55)</f>
        <v>1460</v>
      </c>
      <c r="E56" s="159">
        <f>SUM(E50:E55)</f>
        <v>4210</v>
      </c>
      <c r="F56" s="159">
        <f>SUM(F50:F55)</f>
        <v>4960</v>
      </c>
      <c r="G56" s="159">
        <f>SUM(G50:G55)</f>
        <v>0</v>
      </c>
      <c r="H56" s="600">
        <f t="shared" si="1"/>
        <v>4960</v>
      </c>
    </row>
  </sheetData>
  <mergeCells count="1">
    <mergeCell ref="A1:H1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
</oddHeader>
    <oddFooter>&amp;L&amp;"Times New Roman CE,Normál"&amp;8&amp;F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H7" sqref="H7"/>
    </sheetView>
  </sheetViews>
  <sheetFormatPr defaultColWidth="9.140625" defaultRowHeight="12.75"/>
  <cols>
    <col min="1" max="1" width="3.421875" style="69" customWidth="1"/>
    <col min="2" max="2" width="35.421875" style="68" customWidth="1"/>
    <col min="3" max="3" width="10.140625" style="44" customWidth="1"/>
    <col min="4" max="4" width="12.00390625" style="44" customWidth="1"/>
    <col min="5" max="5" width="10.8515625" style="44" customWidth="1"/>
    <col min="6" max="6" width="10.57421875" style="170" customWidth="1"/>
    <col min="7" max="7" width="8.00390625" style="491" customWidth="1"/>
    <col min="8" max="8" width="10.421875" style="0" customWidth="1"/>
  </cols>
  <sheetData>
    <row r="2" spans="1:8" ht="18.75">
      <c r="A2" s="787" t="s">
        <v>301</v>
      </c>
      <c r="B2" s="787"/>
      <c r="C2" s="787"/>
      <c r="D2" s="787"/>
      <c r="E2" s="787"/>
      <c r="F2" s="787"/>
      <c r="G2" s="787"/>
      <c r="H2" s="787"/>
    </row>
    <row r="3" spans="1:8" ht="18.75">
      <c r="A3" s="787" t="s">
        <v>177</v>
      </c>
      <c r="B3" s="787"/>
      <c r="C3" s="787"/>
      <c r="D3" s="787"/>
      <c r="E3" s="787"/>
      <c r="F3" s="787"/>
      <c r="G3" s="787"/>
      <c r="H3" s="787"/>
    </row>
    <row r="4" spans="1:6" ht="18.75">
      <c r="A4" s="65"/>
      <c r="B4" s="72"/>
      <c r="C4" s="42"/>
      <c r="D4" s="42"/>
      <c r="E4" s="42"/>
      <c r="F4" s="169"/>
    </row>
    <row r="5" spans="1:6" ht="15" customHeight="1">
      <c r="A5" s="65"/>
      <c r="B5" s="72"/>
      <c r="C5" s="42"/>
      <c r="D5" s="42"/>
      <c r="E5" s="42"/>
      <c r="F5" s="169"/>
    </row>
    <row r="6" spans="3:8" ht="12.75">
      <c r="C6" s="8"/>
      <c r="D6" s="8"/>
      <c r="E6" s="8"/>
      <c r="H6" s="515" t="s">
        <v>241</v>
      </c>
    </row>
    <row r="7" spans="1:8" s="387" customFormat="1" ht="36" customHeight="1">
      <c r="A7" s="618" t="s">
        <v>573</v>
      </c>
      <c r="B7" s="519" t="s">
        <v>242</v>
      </c>
      <c r="C7" s="534" t="s">
        <v>105</v>
      </c>
      <c r="D7" s="534" t="s">
        <v>609</v>
      </c>
      <c r="E7" s="559" t="s">
        <v>592</v>
      </c>
      <c r="F7" s="569" t="s">
        <v>608</v>
      </c>
      <c r="G7" s="549" t="s">
        <v>170</v>
      </c>
      <c r="H7" s="569" t="s">
        <v>664</v>
      </c>
    </row>
    <row r="8" spans="1:8" s="387" customFormat="1" ht="9.75" customHeight="1">
      <c r="A8" s="53" t="s">
        <v>497</v>
      </c>
      <c r="B8" s="54" t="s">
        <v>498</v>
      </c>
      <c r="C8" s="10" t="s">
        <v>499</v>
      </c>
      <c r="D8" s="10" t="s">
        <v>196</v>
      </c>
      <c r="E8" s="10" t="s">
        <v>197</v>
      </c>
      <c r="F8" s="511" t="s">
        <v>198</v>
      </c>
      <c r="G8" s="565" t="s">
        <v>199</v>
      </c>
      <c r="H8" s="581" t="s">
        <v>200</v>
      </c>
    </row>
    <row r="9" spans="1:8" s="1" customFormat="1" ht="12.75">
      <c r="A9" s="73" t="s">
        <v>497</v>
      </c>
      <c r="B9" s="67" t="s">
        <v>183</v>
      </c>
      <c r="C9" s="98">
        <f>SUM('3.számú melléklet'!D14+'4.számú melléklet'!C12)</f>
        <v>5766652</v>
      </c>
      <c r="D9" s="98">
        <f>SUM('3.számú melléklet'!E14+'4.számú melléklet'!D12)</f>
        <v>5770812</v>
      </c>
      <c r="E9" s="98">
        <f>SUM('3.számú melléklet'!F14+'4.számú melléklet'!E12)</f>
        <v>5998595</v>
      </c>
      <c r="F9" s="98">
        <f>SUM('3.számú melléklet'!G14+'4.számú melléklet'!F12)</f>
        <v>6033190</v>
      </c>
      <c r="G9" s="98">
        <f>SUM('3.számú melléklet'!H14+'4.számú melléklet'!G12)</f>
        <v>42351</v>
      </c>
      <c r="H9" s="98">
        <f>SUM('3.számú melléklet'!I14+'4.számú melléklet'!H12)</f>
        <v>6075541</v>
      </c>
    </row>
    <row r="10" spans="1:8" s="1" customFormat="1" ht="12.75" customHeight="1">
      <c r="A10" s="73" t="s">
        <v>498</v>
      </c>
      <c r="B10" s="67" t="s">
        <v>184</v>
      </c>
      <c r="C10" s="98">
        <f aca="true" t="shared" si="0" ref="C10:H10">SUM(C11:C15)</f>
        <v>1867950</v>
      </c>
      <c r="D10" s="98">
        <f t="shared" si="0"/>
        <v>1869281</v>
      </c>
      <c r="E10" s="98">
        <f t="shared" si="0"/>
        <v>1933514</v>
      </c>
      <c r="F10" s="98">
        <f t="shared" si="0"/>
        <v>1944868</v>
      </c>
      <c r="G10" s="98">
        <f t="shared" si="0"/>
        <v>13243</v>
      </c>
      <c r="H10" s="98">
        <f t="shared" si="0"/>
        <v>1958111</v>
      </c>
    </row>
    <row r="11" spans="1:8" ht="12.75">
      <c r="A11" s="70"/>
      <c r="B11" s="81" t="s">
        <v>540</v>
      </c>
      <c r="C11" s="97">
        <f>SUM('3.számú melléklet'!D16+'4.számú melléklet'!C14)</f>
        <v>1574677</v>
      </c>
      <c r="D11" s="97">
        <f>SUM('3.számú melléklet'!E16+'4.számú melléklet'!D14)</f>
        <v>1575883</v>
      </c>
      <c r="E11" s="97">
        <f>SUM('3.számú melléklet'!F16+'4.számú melléklet'!E14)</f>
        <v>1634261</v>
      </c>
      <c r="F11" s="97">
        <f>SUM('3.számú melléklet'!G16+'4.számú melléklet'!F14)</f>
        <v>1644303</v>
      </c>
      <c r="G11" s="97">
        <f>SUM('3.számú melléklet'!H16+'4.számú melléklet'!G14)</f>
        <v>11907</v>
      </c>
      <c r="H11" s="97">
        <f>SUM('3.számú melléklet'!I16+'4.számú melléklet'!H14)</f>
        <v>1656210</v>
      </c>
    </row>
    <row r="12" spans="1:8" ht="12.75">
      <c r="A12" s="70"/>
      <c r="B12" s="81" t="s">
        <v>531</v>
      </c>
      <c r="C12" s="97">
        <f>SUM('3.számú melléklet'!D17+'4.számú melléklet'!C15)</f>
        <v>161646</v>
      </c>
      <c r="D12" s="97">
        <f>SUM('3.számú melléklet'!E17+'4.számú melléklet'!D15)</f>
        <v>161771</v>
      </c>
      <c r="E12" s="97">
        <f>SUM('3.számú melléklet'!F17+'4.számú melléklet'!E15)</f>
        <v>167369</v>
      </c>
      <c r="F12" s="97">
        <f>SUM('3.számú melléklet'!G17+'4.számú melléklet'!F15)</f>
        <v>168540</v>
      </c>
      <c r="G12" s="97">
        <f>SUM('3.számú melléklet'!H17+'4.számú melléklet'!G15)</f>
        <v>1184</v>
      </c>
      <c r="H12" s="97">
        <f>SUM('3.számú melléklet'!I17+'4.számú melléklet'!H15)</f>
        <v>169724</v>
      </c>
    </row>
    <row r="13" spans="1:8" ht="12.75">
      <c r="A13" s="70"/>
      <c r="B13" s="81" t="s">
        <v>532</v>
      </c>
      <c r="C13" s="97">
        <f>SUM('3.számú melléklet'!D18+'4.számú melléklet'!C16)</f>
        <v>102246</v>
      </c>
      <c r="D13" s="97">
        <f>SUM('3.számú melléklet'!E18+'4.számú melléklet'!D16)</f>
        <v>102246</v>
      </c>
      <c r="E13" s="97">
        <f>SUM('3.számú melléklet'!F18+'4.számú melléklet'!E16)</f>
        <v>102503</v>
      </c>
      <c r="F13" s="97">
        <f>SUM('3.számú melléklet'!G18+'4.számú melléklet'!F16)</f>
        <v>102644</v>
      </c>
      <c r="G13" s="97">
        <f>SUM('3.számú melléklet'!H18+'4.számú melléklet'!G16)</f>
        <v>123</v>
      </c>
      <c r="H13" s="97">
        <f>SUM('3.számú melléklet'!I18+'4.számú melléklet'!H16)</f>
        <v>102767</v>
      </c>
    </row>
    <row r="14" spans="1:8" ht="12.75">
      <c r="A14" s="70"/>
      <c r="B14" s="81" t="s">
        <v>539</v>
      </c>
      <c r="C14" s="97">
        <f>SUM('3.számú melléklet'!D19+'4.számú melléklet'!C17)</f>
        <v>14381</v>
      </c>
      <c r="D14" s="97">
        <f>SUM('3.számú melléklet'!E19+'4.számú melléklet'!D17)</f>
        <v>14381</v>
      </c>
      <c r="E14" s="97">
        <f>SUM('3.számú melléklet'!F19+'4.számú melléklet'!E17)</f>
        <v>14381</v>
      </c>
      <c r="F14" s="97">
        <f>SUM('3.számú melléklet'!G19+'4.számú melléklet'!F17)</f>
        <v>14381</v>
      </c>
      <c r="G14" s="97">
        <f>SUM('3.számú melléklet'!H19+'4.számú melléklet'!G17)</f>
        <v>29</v>
      </c>
      <c r="H14" s="97">
        <f>SUM('3.számú melléklet'!I19+'4.számú melléklet'!H17)</f>
        <v>14410</v>
      </c>
    </row>
    <row r="15" spans="1:8" ht="12.75">
      <c r="A15" s="70"/>
      <c r="B15" s="81" t="s">
        <v>404</v>
      </c>
      <c r="C15" s="97">
        <f>SUM('4.számú melléklet'!C18)</f>
        <v>15000</v>
      </c>
      <c r="D15" s="97">
        <f>SUM('4.számú melléklet'!D18)</f>
        <v>15000</v>
      </c>
      <c r="E15" s="97">
        <f>SUM('4.számú melléklet'!E18)</f>
        <v>15000</v>
      </c>
      <c r="F15" s="97">
        <f>SUM('4.számú melléklet'!F18)</f>
        <v>15000</v>
      </c>
      <c r="G15" s="97">
        <f>SUM('4.számú melléklet'!G18)</f>
        <v>0</v>
      </c>
      <c r="H15" s="97">
        <f>SUM('4.számú melléklet'!H18)</f>
        <v>15000</v>
      </c>
    </row>
    <row r="16" spans="1:8" s="1" customFormat="1" ht="12.75">
      <c r="A16" s="73" t="s">
        <v>499</v>
      </c>
      <c r="B16" s="67" t="s">
        <v>185</v>
      </c>
      <c r="C16" s="98">
        <f>SUM('3.számú melléklet'!D20+'4.számú melléklet'!C19)</f>
        <v>3850171</v>
      </c>
      <c r="D16" s="98">
        <f>SUM('3.számú melléklet'!E20+'4.számú melléklet'!D19)</f>
        <v>3853097</v>
      </c>
      <c r="E16" s="98">
        <f>SUM('3.számú melléklet'!F20+'4.számú melléklet'!E19)</f>
        <v>4905265</v>
      </c>
      <c r="F16" s="98">
        <f>SUM('3.számú melléklet'!G20+'4.számú melléklet'!F19)</f>
        <v>5030814</v>
      </c>
      <c r="G16" s="98">
        <f>SUM('3.számú melléklet'!H20+'4.számú melléklet'!G19)</f>
        <v>38852</v>
      </c>
      <c r="H16" s="98">
        <f>SUM('3.számú melléklet'!I20+'4.számú melléklet'!H19)</f>
        <v>5069666</v>
      </c>
    </row>
    <row r="17" spans="1:8" s="1" customFormat="1" ht="12.75">
      <c r="A17" s="73" t="s">
        <v>196</v>
      </c>
      <c r="B17" s="67" t="s">
        <v>544</v>
      </c>
      <c r="C17" s="98">
        <f aca="true" t="shared" si="1" ref="C17:H17">SUM(C18:C19)</f>
        <v>404517</v>
      </c>
      <c r="D17" s="98">
        <f t="shared" si="1"/>
        <v>404966</v>
      </c>
      <c r="E17" s="98">
        <f t="shared" si="1"/>
        <v>430620</v>
      </c>
      <c r="F17" s="98">
        <f t="shared" si="1"/>
        <v>382920</v>
      </c>
      <c r="G17" s="98">
        <f t="shared" si="1"/>
        <v>8072</v>
      </c>
      <c r="H17" s="98">
        <f t="shared" si="1"/>
        <v>390992</v>
      </c>
    </row>
    <row r="18" spans="1:8" s="93" customFormat="1" ht="12.75" customHeight="1">
      <c r="A18" s="70"/>
      <c r="B18" s="81" t="s">
        <v>380</v>
      </c>
      <c r="C18" s="97">
        <f>SUM('3.számú melléklet'!D22+'4.számú melléklet'!C20)</f>
        <v>61287</v>
      </c>
      <c r="D18" s="97">
        <f>SUM('3.számú melléklet'!E22+'4.számú melléklet'!D20)</f>
        <v>61287</v>
      </c>
      <c r="E18" s="97">
        <f>SUM('3.számú melléklet'!F22+'4.számú melléklet'!E20)</f>
        <v>63303</v>
      </c>
      <c r="F18" s="97">
        <f>SUM('3.számú melléklet'!G22+'4.számú melléklet'!F20)</f>
        <v>63296</v>
      </c>
      <c r="G18" s="97">
        <f>SUM('3.számú melléklet'!H22+'4.számú melléklet'!G20)</f>
        <v>0</v>
      </c>
      <c r="H18" s="97">
        <f>SUM('3.számú melléklet'!I22+'4.számú melléklet'!H20)</f>
        <v>63296</v>
      </c>
    </row>
    <row r="19" spans="1:8" s="93" customFormat="1" ht="12.75">
      <c r="A19" s="70"/>
      <c r="B19" s="81" t="s">
        <v>221</v>
      </c>
      <c r="C19" s="97">
        <f>SUM('3.számú melléklet'!D23+'4.számú melléklet'!C22)</f>
        <v>343230</v>
      </c>
      <c r="D19" s="97">
        <f>SUM('3.számú melléklet'!E23+'4.számú melléklet'!D22)</f>
        <v>343679</v>
      </c>
      <c r="E19" s="97">
        <f>SUM('3.számú melléklet'!F23+'4.számú melléklet'!E22)</f>
        <v>367317</v>
      </c>
      <c r="F19" s="97">
        <f>SUM('3.számú melléklet'!G23+'4.számú melléklet'!F22)</f>
        <v>319624</v>
      </c>
      <c r="G19" s="97">
        <f>SUM('3.számú melléklet'!H23+'4.számú melléklet'!G22)</f>
        <v>8072</v>
      </c>
      <c r="H19" s="97">
        <f>SUM('3.számú melléklet'!I23+'4.számú melléklet'!H22)</f>
        <v>327696</v>
      </c>
    </row>
    <row r="20" spans="1:8" s="1" customFormat="1" ht="12.75" customHeight="1">
      <c r="A20" s="73" t="s">
        <v>197</v>
      </c>
      <c r="B20" s="67" t="s">
        <v>76</v>
      </c>
      <c r="C20" s="98">
        <f>SUM('3.számú melléklet'!D25+'4.számú melléklet'!C26)</f>
        <v>648565</v>
      </c>
      <c r="D20" s="98">
        <f>SUM('3.számú melléklet'!E25+'4.számú melléklet'!D26)</f>
        <v>648711</v>
      </c>
      <c r="E20" s="98">
        <f>SUM('3.számú melléklet'!F25+'4.számú melléklet'!E26)</f>
        <v>653342</v>
      </c>
      <c r="F20" s="98">
        <f>SUM('3.számú melléklet'!G25+'4.számú melléklet'!F26)</f>
        <v>661966</v>
      </c>
      <c r="G20" s="98">
        <f>SUM('3.számú melléklet'!H25+'4.számú melléklet'!G26)</f>
        <v>1960</v>
      </c>
      <c r="H20" s="98">
        <f>SUM('3.számú melléklet'!I25+'4.számú melléklet'!H26)</f>
        <v>663926</v>
      </c>
    </row>
    <row r="21" spans="1:8" s="2" customFormat="1" ht="13.5">
      <c r="A21" s="141" t="s">
        <v>308</v>
      </c>
      <c r="B21" s="142" t="s">
        <v>546</v>
      </c>
      <c r="C21" s="100">
        <f aca="true" t="shared" si="2" ref="C21:H21">SUM(C9,C10,C16,C17,C20)</f>
        <v>12537855</v>
      </c>
      <c r="D21" s="100">
        <f t="shared" si="2"/>
        <v>12546867</v>
      </c>
      <c r="E21" s="100">
        <f t="shared" si="2"/>
        <v>13921336</v>
      </c>
      <c r="F21" s="100">
        <f t="shared" si="2"/>
        <v>14053758</v>
      </c>
      <c r="G21" s="100">
        <f t="shared" si="2"/>
        <v>104478</v>
      </c>
      <c r="H21" s="100">
        <f t="shared" si="2"/>
        <v>14158236</v>
      </c>
    </row>
    <row r="22" spans="1:8" s="1" customFormat="1" ht="12.75">
      <c r="A22" s="70"/>
      <c r="B22" s="66" t="s">
        <v>533</v>
      </c>
      <c r="C22" s="97">
        <f>SUM('3.számú melléklet'!D27+'4.számú melléklet'!C28)</f>
        <v>179600</v>
      </c>
      <c r="D22" s="97">
        <f>SUM('3.számú melléklet'!E27+'4.számú melléklet'!D28)</f>
        <v>194535</v>
      </c>
      <c r="E22" s="97">
        <f>SUM('3.számú melléklet'!F27+'4.számú melléklet'!E28)</f>
        <v>320088</v>
      </c>
      <c r="F22" s="97">
        <f>SUM('3.számú melléklet'!G27+'4.számú melléklet'!F28)</f>
        <v>327013</v>
      </c>
      <c r="G22" s="97">
        <f>SUM('3.számú melléklet'!H27+'4.számú melléklet'!G28)</f>
        <v>7479</v>
      </c>
      <c r="H22" s="97">
        <f>SUM('3.számú melléklet'!I27+'4.számú melléklet'!H28)</f>
        <v>334492</v>
      </c>
    </row>
    <row r="23" spans="1:8" s="1" customFormat="1" ht="12.75" customHeight="1">
      <c r="A23" s="70"/>
      <c r="B23" s="66" t="s">
        <v>252</v>
      </c>
      <c r="C23" s="97">
        <f>SUM('4.számú melléklet'!C29)</f>
        <v>45000</v>
      </c>
      <c r="D23" s="97">
        <f>SUM('4.számú melléklet'!D29)</f>
        <v>45000</v>
      </c>
      <c r="E23" s="97">
        <f>SUM('4.számú melléklet'!E29)</f>
        <v>45000</v>
      </c>
      <c r="F23" s="97">
        <f>SUM('4.számú melléklet'!F29)</f>
        <v>45000</v>
      </c>
      <c r="G23" s="97">
        <f>SUM('4.számú melléklet'!G29)</f>
        <v>0</v>
      </c>
      <c r="H23" s="97">
        <f>SUM('4.számú melléklet'!H29)</f>
        <v>45000</v>
      </c>
    </row>
    <row r="24" spans="1:8" s="1" customFormat="1" ht="12.75">
      <c r="A24" s="70"/>
      <c r="B24" s="66" t="s">
        <v>534</v>
      </c>
      <c r="C24" s="97">
        <f>SUM('4.számú melléklet'!C30)</f>
        <v>43400</v>
      </c>
      <c r="D24" s="97">
        <f>SUM('4.számú melléklet'!D30)</f>
        <v>43400</v>
      </c>
      <c r="E24" s="97">
        <f>SUM('4.számú melléklet'!E30)</f>
        <v>43400</v>
      </c>
      <c r="F24" s="97">
        <f>SUM('4.számú melléklet'!F30)</f>
        <v>43400</v>
      </c>
      <c r="G24" s="97">
        <f>SUM('4.számú melléklet'!G30)</f>
        <v>0</v>
      </c>
      <c r="H24" s="97">
        <f>SUM('4.számú melléklet'!H30)</f>
        <v>43400</v>
      </c>
    </row>
    <row r="25" spans="1:8" s="1" customFormat="1" ht="12.75">
      <c r="A25" s="70"/>
      <c r="B25" s="66" t="s">
        <v>535</v>
      </c>
      <c r="C25" s="97">
        <f>SUM('4.számú melléklet'!C31)</f>
        <v>159792</v>
      </c>
      <c r="D25" s="97">
        <f>SUM('4.számú melléklet'!D31)</f>
        <v>159792</v>
      </c>
      <c r="E25" s="97">
        <f>SUM('4.számú melléklet'!E31)</f>
        <v>180895</v>
      </c>
      <c r="F25" s="97">
        <f>SUM('4.számú melléklet'!F31)</f>
        <v>127059</v>
      </c>
      <c r="G25" s="97">
        <f>SUM('4.számú melléklet'!G31)</f>
        <v>0</v>
      </c>
      <c r="H25" s="97">
        <f>SUM('4.számú melléklet'!H31)</f>
        <v>127059</v>
      </c>
    </row>
    <row r="26" spans="1:8" s="1" customFormat="1" ht="12.75">
      <c r="A26" s="73" t="s">
        <v>198</v>
      </c>
      <c r="B26" s="67" t="s">
        <v>375</v>
      </c>
      <c r="C26" s="98">
        <f aca="true" t="shared" si="3" ref="C26:H26">SUM(C22:C25)</f>
        <v>427792</v>
      </c>
      <c r="D26" s="98">
        <f t="shared" si="3"/>
        <v>442727</v>
      </c>
      <c r="E26" s="98">
        <f t="shared" si="3"/>
        <v>589383</v>
      </c>
      <c r="F26" s="98">
        <f t="shared" si="3"/>
        <v>542472</v>
      </c>
      <c r="G26" s="98">
        <f t="shared" si="3"/>
        <v>7479</v>
      </c>
      <c r="H26" s="98">
        <f t="shared" si="3"/>
        <v>549951</v>
      </c>
    </row>
    <row r="27" spans="1:8" s="1" customFormat="1" ht="12.75">
      <c r="A27" s="73" t="s">
        <v>199</v>
      </c>
      <c r="B27" s="67" t="s">
        <v>536</v>
      </c>
      <c r="C27" s="98">
        <f>SUM('3.számú melléklet'!D28+'4.számú melléklet'!C33)</f>
        <v>60194</v>
      </c>
      <c r="D27" s="98">
        <f>SUM('3.számú melléklet'!E28+'4.számú melléklet'!D33)</f>
        <v>69333</v>
      </c>
      <c r="E27" s="98">
        <f>SUM('3.számú melléklet'!F28+'4.számú melléklet'!E33)</f>
        <v>123833</v>
      </c>
      <c r="F27" s="98">
        <f>SUM('3.számú melléklet'!G28+'4.számú melléklet'!F33)</f>
        <v>133739</v>
      </c>
      <c r="G27" s="98">
        <f>SUM('3.számú melléklet'!H28+'4.számú melléklet'!G33)</f>
        <v>45550</v>
      </c>
      <c r="H27" s="98">
        <f>SUM('3.számú melléklet'!I28+'4.számú melléklet'!H33)</f>
        <v>179289</v>
      </c>
    </row>
    <row r="28" spans="1:8" s="1" customFormat="1" ht="12.75">
      <c r="A28" s="73" t="s">
        <v>200</v>
      </c>
      <c r="B28" s="67" t="s">
        <v>537</v>
      </c>
      <c r="C28" s="98">
        <f>SUM('4.számú melléklet'!C34)</f>
        <v>1771189</v>
      </c>
      <c r="D28" s="98">
        <f>SUM('4.számú melléklet'!D34)</f>
        <v>1771189</v>
      </c>
      <c r="E28" s="98">
        <f>SUM('4.számú melléklet'!E34)</f>
        <v>1913610</v>
      </c>
      <c r="F28" s="98">
        <f>SUM('4.számú melléklet'!F34)</f>
        <v>1728458</v>
      </c>
      <c r="G28" s="98">
        <f>SUM('4.számú melléklet'!G34)</f>
        <v>280835</v>
      </c>
      <c r="H28" s="98">
        <f>SUM('4.számú melléklet'!H34)</f>
        <v>2009293</v>
      </c>
    </row>
    <row r="29" spans="1:8" s="1" customFormat="1" ht="12.75">
      <c r="A29" s="73" t="s">
        <v>201</v>
      </c>
      <c r="B29" s="67" t="s">
        <v>538</v>
      </c>
      <c r="C29" s="98">
        <f>SUM('4.számú melléklet'!C35)</f>
        <v>0</v>
      </c>
      <c r="D29" s="98">
        <f>SUM('4.számú melléklet'!D35)</f>
        <v>0</v>
      </c>
      <c r="E29" s="98">
        <f>SUM('4.számú melléklet'!E35)</f>
        <v>0</v>
      </c>
      <c r="F29" s="98">
        <f>SUM('4.számú melléklet'!F35)</f>
        <v>0</v>
      </c>
      <c r="G29" s="98">
        <f>SUM('4.számú melléklet'!G35)</f>
        <v>0</v>
      </c>
      <c r="H29" s="98">
        <f>SUM('4.számú melléklet'!H35)</f>
        <v>0</v>
      </c>
    </row>
    <row r="30" spans="1:8" s="1" customFormat="1" ht="12.75">
      <c r="A30" s="73" t="s">
        <v>202</v>
      </c>
      <c r="B30" s="67" t="s">
        <v>545</v>
      </c>
      <c r="C30" s="98">
        <f aca="true" t="shared" si="4" ref="C30:H30">SUM(C31:C32)</f>
        <v>239939</v>
      </c>
      <c r="D30" s="98">
        <f t="shared" si="4"/>
        <v>239939</v>
      </c>
      <c r="E30" s="98">
        <f t="shared" si="4"/>
        <v>1613866</v>
      </c>
      <c r="F30" s="98">
        <f t="shared" si="4"/>
        <v>1608373</v>
      </c>
      <c r="G30" s="98">
        <f t="shared" si="4"/>
        <v>48600</v>
      </c>
      <c r="H30" s="98">
        <f t="shared" si="4"/>
        <v>1656973</v>
      </c>
    </row>
    <row r="31" spans="1:8" ht="12.75">
      <c r="A31" s="70"/>
      <c r="B31" s="81" t="s">
        <v>380</v>
      </c>
      <c r="C31" s="97">
        <f>SUM('3.számú melléklet'!D31+'4.számú melléklet'!C36)</f>
        <v>100689</v>
      </c>
      <c r="D31" s="97">
        <f>SUM('3.számú melléklet'!E31+'4.számú melléklet'!D36)</f>
        <v>100689</v>
      </c>
      <c r="E31" s="97">
        <f>SUM('3.számú melléklet'!F31+'4.számú melléklet'!E36)</f>
        <v>1444431</v>
      </c>
      <c r="F31" s="97">
        <f>SUM('3.számú melléklet'!G31+'4.számú melléklet'!F36)</f>
        <v>1444431</v>
      </c>
      <c r="G31" s="97">
        <f>SUM('3.számú melléklet'!H31+'4.számú melléklet'!G36)</f>
        <v>38315</v>
      </c>
      <c r="H31" s="97">
        <f>SUM('3.számú melléklet'!I31+'4.számú melléklet'!H36)</f>
        <v>1482746</v>
      </c>
    </row>
    <row r="32" spans="1:8" s="93" customFormat="1" ht="12.75" customHeight="1">
      <c r="A32" s="70"/>
      <c r="B32" s="81" t="s">
        <v>221</v>
      </c>
      <c r="C32" s="97">
        <f>SUM('3.számú melléklet'!D32+'4.számú melléklet'!C39)</f>
        <v>139250</v>
      </c>
      <c r="D32" s="97">
        <f>SUM('3.számú melléklet'!E32+'4.számú melléklet'!D39)</f>
        <v>139250</v>
      </c>
      <c r="E32" s="97">
        <f>SUM('3.számú melléklet'!F32+'4.számú melléklet'!E39)</f>
        <v>169435</v>
      </c>
      <c r="F32" s="97">
        <f>SUM('3.számú melléklet'!G32+'4.számú melléklet'!F39)</f>
        <v>163942</v>
      </c>
      <c r="G32" s="97">
        <f>SUM('3.számú melléklet'!H32+'4.számú melléklet'!G39)</f>
        <v>10285</v>
      </c>
      <c r="H32" s="97">
        <f>SUM('3.számú melléklet'!I32+'4.számú melléklet'!H39)</f>
        <v>174227</v>
      </c>
    </row>
    <row r="33" spans="1:8" s="456" customFormat="1" ht="24.75" customHeight="1">
      <c r="A33" s="144" t="s">
        <v>319</v>
      </c>
      <c r="B33" s="455" t="s">
        <v>254</v>
      </c>
      <c r="C33" s="41">
        <f aca="true" t="shared" si="5" ref="C33:H33">SUM(C26,C27,C28,C29,C30)</f>
        <v>2499114</v>
      </c>
      <c r="D33" s="41">
        <f t="shared" si="5"/>
        <v>2523188</v>
      </c>
      <c r="E33" s="41">
        <f t="shared" si="5"/>
        <v>4240692</v>
      </c>
      <c r="F33" s="41">
        <f t="shared" si="5"/>
        <v>4013042</v>
      </c>
      <c r="G33" s="41">
        <f t="shared" si="5"/>
        <v>382464</v>
      </c>
      <c r="H33" s="41">
        <f t="shared" si="5"/>
        <v>4395506</v>
      </c>
    </row>
    <row r="34" spans="1:8" ht="12.75" customHeight="1">
      <c r="A34" s="70"/>
      <c r="B34" s="66" t="s">
        <v>618</v>
      </c>
      <c r="C34" s="236">
        <f>SUM('4.számú melléklet'!C47)</f>
        <v>127449</v>
      </c>
      <c r="D34" s="236">
        <f>SUM('4.számú melléklet'!D47)</f>
        <v>127449</v>
      </c>
      <c r="E34" s="236">
        <f>SUM('4.számú melléklet'!E47)</f>
        <v>127449</v>
      </c>
      <c r="F34" s="236">
        <f>SUM('4.számú melléklet'!F47)</f>
        <v>127449</v>
      </c>
      <c r="G34" s="236">
        <f>SUM('4.számú melléklet'!G47)</f>
        <v>0</v>
      </c>
      <c r="H34" s="236">
        <f>SUM('4.számú melléklet'!H47)</f>
        <v>127449</v>
      </c>
    </row>
    <row r="35" spans="1:8" ht="12.75" customHeight="1">
      <c r="A35" s="70"/>
      <c r="B35" s="66" t="s">
        <v>619</v>
      </c>
      <c r="C35" s="236">
        <f>SUM('4.számú melléklet'!C48)</f>
        <v>0</v>
      </c>
      <c r="D35" s="236">
        <f>SUM('4.számú melléklet'!D48)</f>
        <v>0</v>
      </c>
      <c r="E35" s="236">
        <f>SUM('4.számú melléklet'!E48)</f>
        <v>0</v>
      </c>
      <c r="F35" s="236">
        <f>SUM('4.számú melléklet'!F48)</f>
        <v>0</v>
      </c>
      <c r="G35" s="236">
        <f>SUM('4.számú melléklet'!G48)</f>
        <v>0</v>
      </c>
      <c r="H35" s="236">
        <f>SUM('4.számú melléklet'!H48)</f>
        <v>0</v>
      </c>
    </row>
    <row r="36" spans="1:8" s="2" customFormat="1" ht="13.5">
      <c r="A36" s="141" t="s">
        <v>332</v>
      </c>
      <c r="B36" s="142" t="s">
        <v>376</v>
      </c>
      <c r="C36" s="100">
        <f aca="true" t="shared" si="6" ref="C36:H36">SUM(C34:C35)</f>
        <v>127449</v>
      </c>
      <c r="D36" s="100">
        <f t="shared" si="6"/>
        <v>127449</v>
      </c>
      <c r="E36" s="100">
        <f t="shared" si="6"/>
        <v>127449</v>
      </c>
      <c r="F36" s="100">
        <f t="shared" si="6"/>
        <v>127449</v>
      </c>
      <c r="G36" s="100">
        <f t="shared" si="6"/>
        <v>0</v>
      </c>
      <c r="H36" s="100">
        <f t="shared" si="6"/>
        <v>127449</v>
      </c>
    </row>
    <row r="37" spans="1:8" s="462" customFormat="1" ht="25.5">
      <c r="A37" s="86"/>
      <c r="B37" s="460" t="s">
        <v>0</v>
      </c>
      <c r="C37" s="461">
        <f>SUM('4.számú melléklet'!C50)</f>
        <v>0</v>
      </c>
      <c r="D37" s="461">
        <f>SUM('4.számú melléklet'!D50)</f>
        <v>0</v>
      </c>
      <c r="E37" s="461">
        <f>SUM('4.számú melléklet'!E50)</f>
        <v>0</v>
      </c>
      <c r="F37" s="461">
        <f>SUM('4.számú melléklet'!F50)</f>
        <v>0</v>
      </c>
      <c r="G37" s="461">
        <f>SUM('4.számú melléklet'!G50)</f>
        <v>0</v>
      </c>
      <c r="H37" s="461">
        <f>SUM('4.számú melléklet'!H50)</f>
        <v>0</v>
      </c>
    </row>
    <row r="38" spans="1:8" s="462" customFormat="1" ht="25.5">
      <c r="A38" s="86"/>
      <c r="B38" s="460" t="s">
        <v>220</v>
      </c>
      <c r="C38" s="461">
        <f>SUM('4.számú melléklet'!C51)</f>
        <v>0</v>
      </c>
      <c r="D38" s="461">
        <f>SUM('4.számú melléklet'!D51)</f>
        <v>0</v>
      </c>
      <c r="E38" s="461">
        <f>SUM('4.számú melléklet'!E51)</f>
        <v>0</v>
      </c>
      <c r="F38" s="461">
        <f>SUM('4.számú melléklet'!F51)</f>
        <v>0</v>
      </c>
      <c r="G38" s="461">
        <f>SUM('4.számú melléklet'!G51)</f>
        <v>0</v>
      </c>
      <c r="H38" s="461">
        <f>SUM('4.számú melléklet'!H51)</f>
        <v>0</v>
      </c>
    </row>
    <row r="39" spans="1:8" s="1" customFormat="1" ht="24.75" customHeight="1">
      <c r="A39" s="73" t="s">
        <v>336</v>
      </c>
      <c r="B39" s="67" t="s">
        <v>294</v>
      </c>
      <c r="C39" s="329">
        <f aca="true" t="shared" si="7" ref="C39:H39">SUM(C37:C38)</f>
        <v>0</v>
      </c>
      <c r="D39" s="329">
        <f t="shared" si="7"/>
        <v>0</v>
      </c>
      <c r="E39" s="329">
        <f t="shared" si="7"/>
        <v>0</v>
      </c>
      <c r="F39" s="329">
        <f t="shared" si="7"/>
        <v>0</v>
      </c>
      <c r="G39" s="329">
        <f t="shared" si="7"/>
        <v>0</v>
      </c>
      <c r="H39" s="329">
        <f t="shared" si="7"/>
        <v>0</v>
      </c>
    </row>
    <row r="40" spans="1:8" s="1" customFormat="1" ht="12.75">
      <c r="A40" s="73" t="s">
        <v>203</v>
      </c>
      <c r="B40" s="67" t="s">
        <v>222</v>
      </c>
      <c r="C40" s="329">
        <f>SUM('4.számú melléklet'!C53)</f>
        <v>1517030</v>
      </c>
      <c r="D40" s="329">
        <f>SUM('4.számú melléklet'!D53)</f>
        <v>1517030</v>
      </c>
      <c r="E40" s="329">
        <f>SUM('4.számú melléklet'!E53)</f>
        <v>0</v>
      </c>
      <c r="F40" s="329">
        <f>SUM('4.számú melléklet'!F53)</f>
        <v>0</v>
      </c>
      <c r="G40" s="329">
        <f>SUM('4.számú melléklet'!G53)</f>
        <v>0</v>
      </c>
      <c r="H40" s="329">
        <f>SUM('4.számú melléklet'!H53)</f>
        <v>0</v>
      </c>
    </row>
    <row r="41" spans="1:8" s="1" customFormat="1" ht="12.75">
      <c r="A41" s="73" t="s">
        <v>204</v>
      </c>
      <c r="B41" s="444" t="s">
        <v>128</v>
      </c>
      <c r="C41" s="329">
        <f>SUM('4.számú melléklet'!C54)</f>
        <v>62000</v>
      </c>
      <c r="D41" s="329">
        <f>SUM('4.számú melléklet'!D54)</f>
        <v>35000</v>
      </c>
      <c r="E41" s="329">
        <f>SUM('4.számú melléklet'!E54)</f>
        <v>22416</v>
      </c>
      <c r="F41" s="329">
        <f>SUM('4.számú melléklet'!F54)</f>
        <v>3631</v>
      </c>
      <c r="G41" s="329">
        <f>SUM('4.számú melléklet'!G54)</f>
        <v>-725</v>
      </c>
      <c r="H41" s="329">
        <f>SUM('4.számú melléklet'!H54)</f>
        <v>2906</v>
      </c>
    </row>
    <row r="42" spans="1:8" s="1" customFormat="1" ht="12.75">
      <c r="A42" s="73" t="s">
        <v>205</v>
      </c>
      <c r="B42" s="67" t="s">
        <v>246</v>
      </c>
      <c r="C42" s="329">
        <f>SUM('4.számú melléklet'!C55)</f>
        <v>714645</v>
      </c>
      <c r="D42" s="329">
        <f>SUM('4.számú melléklet'!D55)</f>
        <v>708705</v>
      </c>
      <c r="E42" s="329">
        <f>SUM('4.számú melléklet'!E55)</f>
        <v>778996</v>
      </c>
      <c r="F42" s="329">
        <f>SUM('4.számú melléklet'!F55)</f>
        <v>600023</v>
      </c>
      <c r="G42" s="329">
        <f>SUM('4.számú melléklet'!G55)</f>
        <v>-211984</v>
      </c>
      <c r="H42" s="329">
        <f>SUM('4.számú melléklet'!H55)</f>
        <v>388039</v>
      </c>
    </row>
    <row r="43" spans="1:8" s="2" customFormat="1" ht="13.5">
      <c r="A43" s="141" t="s">
        <v>118</v>
      </c>
      <c r="B43" s="142" t="s">
        <v>1</v>
      </c>
      <c r="C43" s="396">
        <f aca="true" t="shared" si="8" ref="C43:H43">SUM(C40:C42)</f>
        <v>2293675</v>
      </c>
      <c r="D43" s="396">
        <f t="shared" si="8"/>
        <v>2260735</v>
      </c>
      <c r="E43" s="396">
        <f t="shared" si="8"/>
        <v>801412</v>
      </c>
      <c r="F43" s="396">
        <f t="shared" si="8"/>
        <v>603654</v>
      </c>
      <c r="G43" s="396">
        <f t="shared" si="8"/>
        <v>-212709</v>
      </c>
      <c r="H43" s="396">
        <f t="shared" si="8"/>
        <v>390945</v>
      </c>
    </row>
    <row r="44" spans="1:8" s="143" customFormat="1" ht="13.5">
      <c r="A44" s="141"/>
      <c r="B44" s="142" t="s">
        <v>378</v>
      </c>
      <c r="C44" s="396">
        <f aca="true" t="shared" si="9" ref="C44:H44">SUM(C21,C33,C36,C39,C43)</f>
        <v>17458093</v>
      </c>
      <c r="D44" s="396">
        <f t="shared" si="9"/>
        <v>17458239</v>
      </c>
      <c r="E44" s="396">
        <f t="shared" si="9"/>
        <v>19090889</v>
      </c>
      <c r="F44" s="396">
        <f t="shared" si="9"/>
        <v>18797903</v>
      </c>
      <c r="G44" s="396">
        <f t="shared" si="9"/>
        <v>274233</v>
      </c>
      <c r="H44" s="396">
        <f t="shared" si="9"/>
        <v>19072136</v>
      </c>
    </row>
    <row r="45" spans="1:7" s="143" customFormat="1" ht="13.5">
      <c r="A45" s="403"/>
      <c r="B45" s="404"/>
      <c r="C45" s="405"/>
      <c r="D45" s="405"/>
      <c r="E45" s="405"/>
      <c r="F45" s="520"/>
      <c r="G45" s="567"/>
    </row>
    <row r="46" spans="1:7" s="143" customFormat="1" ht="13.5">
      <c r="A46" s="403"/>
      <c r="B46" s="404"/>
      <c r="C46" s="405"/>
      <c r="D46" s="405"/>
      <c r="E46" s="405"/>
      <c r="F46" s="520"/>
      <c r="G46" s="567"/>
    </row>
    <row r="47" spans="1:7" s="143" customFormat="1" ht="16.5" customHeight="1">
      <c r="A47" s="403"/>
      <c r="B47" s="404"/>
      <c r="C47" s="405"/>
      <c r="D47" s="405"/>
      <c r="E47" s="405"/>
      <c r="F47" s="520"/>
      <c r="G47" s="567"/>
    </row>
    <row r="48" spans="1:7" s="143" customFormat="1" ht="13.5">
      <c r="A48" s="403"/>
      <c r="B48" s="404"/>
      <c r="C48" s="405"/>
      <c r="D48" s="405"/>
      <c r="E48" s="405"/>
      <c r="F48" s="520"/>
      <c r="G48" s="567"/>
    </row>
    <row r="49" spans="1:8" s="397" customFormat="1" ht="12.75" customHeight="1">
      <c r="A49" s="73" t="s">
        <v>526</v>
      </c>
      <c r="B49" s="67" t="s">
        <v>445</v>
      </c>
      <c r="C49" s="602">
        <f>SUM('4.számú melléklet'!C57)</f>
        <v>7380567</v>
      </c>
      <c r="D49" s="602">
        <f>SUM('4.számú melléklet'!D57)</f>
        <v>7386956</v>
      </c>
      <c r="E49" s="602">
        <f>SUM('4.számú melléklet'!E57)</f>
        <v>7591429</v>
      </c>
      <c r="F49" s="602">
        <f>SUM('4.számú melléklet'!F57)</f>
        <v>7703229</v>
      </c>
      <c r="G49" s="602">
        <f>SUM('4.számú melléklet'!G57)</f>
        <v>52070</v>
      </c>
      <c r="H49" s="602">
        <f>SUM('4.számú melléklet'!H57)</f>
        <v>7755299</v>
      </c>
    </row>
    <row r="50" spans="1:8" s="225" customFormat="1" ht="25.5">
      <c r="A50" s="85" t="s">
        <v>527</v>
      </c>
      <c r="B50" s="457" t="s">
        <v>257</v>
      </c>
      <c r="C50" s="458">
        <f>SUM('3.számú melléklet'!D48)*-1</f>
        <v>-7380567</v>
      </c>
      <c r="D50" s="458">
        <f>SUM('3.számú melléklet'!E48)*-1</f>
        <v>-7386956</v>
      </c>
      <c r="E50" s="458">
        <f>SUM('3.számú melléklet'!F48)*-1</f>
        <v>-7591429</v>
      </c>
      <c r="F50" s="458">
        <f>SUM('3.számú melléklet'!G48)*-1</f>
        <v>-7703229</v>
      </c>
      <c r="G50" s="458">
        <f>SUM('3.számú melléklet'!H48)*-1</f>
        <v>-52070</v>
      </c>
      <c r="H50" s="458">
        <f>SUM('3.számú melléklet'!I48)*-1</f>
        <v>-7755299</v>
      </c>
    </row>
    <row r="51" spans="1:8" s="143" customFormat="1" ht="15" customHeight="1">
      <c r="A51" s="141"/>
      <c r="B51" s="142" t="s">
        <v>22</v>
      </c>
      <c r="C51" s="186">
        <f aca="true" t="shared" si="10" ref="C51:H51">SUM(C44,C49:C50)</f>
        <v>17458093</v>
      </c>
      <c r="D51" s="186">
        <f t="shared" si="10"/>
        <v>17458239</v>
      </c>
      <c r="E51" s="186">
        <f t="shared" si="10"/>
        <v>19090889</v>
      </c>
      <c r="F51" s="186">
        <f t="shared" si="10"/>
        <v>18797903</v>
      </c>
      <c r="G51" s="186">
        <f t="shared" si="10"/>
        <v>274233</v>
      </c>
      <c r="H51" s="186">
        <f t="shared" si="10"/>
        <v>19072136</v>
      </c>
    </row>
    <row r="52" spans="1:8" s="334" customFormat="1" ht="12.75" customHeight="1">
      <c r="A52" s="213"/>
      <c r="B52" s="332" t="s">
        <v>11</v>
      </c>
      <c r="C52" s="333">
        <v>0</v>
      </c>
      <c r="D52" s="333">
        <v>0</v>
      </c>
      <c r="E52" s="333">
        <v>0</v>
      </c>
      <c r="F52" s="333">
        <v>0</v>
      </c>
      <c r="G52" s="333">
        <v>0</v>
      </c>
      <c r="H52" s="333">
        <v>0</v>
      </c>
    </row>
    <row r="53" spans="1:8" s="143" customFormat="1" ht="13.5" customHeight="1">
      <c r="A53" s="141"/>
      <c r="B53" s="142" t="s">
        <v>403</v>
      </c>
      <c r="C53" s="41">
        <f aca="true" t="shared" si="11" ref="C53:H53">SUM(C51:C51)</f>
        <v>17458093</v>
      </c>
      <c r="D53" s="41">
        <f t="shared" si="11"/>
        <v>17458239</v>
      </c>
      <c r="E53" s="41">
        <f t="shared" si="11"/>
        <v>19090889</v>
      </c>
      <c r="F53" s="41">
        <f t="shared" si="11"/>
        <v>18797903</v>
      </c>
      <c r="G53" s="41">
        <f t="shared" si="11"/>
        <v>274233</v>
      </c>
      <c r="H53" s="41">
        <f t="shared" si="11"/>
        <v>19072136</v>
      </c>
    </row>
    <row r="54" spans="1:7" s="94" customFormat="1" ht="12.75">
      <c r="A54" s="79"/>
      <c r="B54" s="75"/>
      <c r="C54" s="79"/>
      <c r="D54" s="79"/>
      <c r="E54" s="79"/>
      <c r="F54" s="171"/>
      <c r="G54" s="568"/>
    </row>
    <row r="55" spans="1:7" s="80" customFormat="1" ht="12.75">
      <c r="A55" s="79"/>
      <c r="B55" s="75"/>
      <c r="C55" s="79"/>
      <c r="D55" s="79"/>
      <c r="E55" s="79"/>
      <c r="F55" s="171"/>
      <c r="G55" s="568"/>
    </row>
    <row r="56" spans="1:6" ht="12.75">
      <c r="A56" s="74"/>
      <c r="B56" s="75"/>
      <c r="C56" s="56"/>
      <c r="D56" s="56"/>
      <c r="E56" s="56"/>
      <c r="F56" s="172"/>
    </row>
    <row r="57" spans="1:6" ht="12.75" customHeight="1">
      <c r="A57" s="74"/>
      <c r="B57" s="75"/>
      <c r="C57" s="56"/>
      <c r="D57" s="56"/>
      <c r="E57" s="56"/>
      <c r="F57" s="172"/>
    </row>
    <row r="58" spans="1:6" ht="12.75" customHeight="1">
      <c r="A58" s="74"/>
      <c r="B58" s="75"/>
      <c r="C58" s="56"/>
      <c r="D58" s="56"/>
      <c r="E58" s="56"/>
      <c r="F58" s="172"/>
    </row>
    <row r="59" spans="1:7" s="1" customFormat="1" ht="12.75">
      <c r="A59" s="76"/>
      <c r="B59" s="77"/>
      <c r="C59" s="78"/>
      <c r="D59" s="78"/>
      <c r="E59" s="78"/>
      <c r="F59" s="173"/>
      <c r="G59" s="564"/>
    </row>
    <row r="60" spans="1:6" ht="12.75">
      <c r="A60" s="74"/>
      <c r="B60" s="75"/>
      <c r="C60" s="56"/>
      <c r="D60" s="56"/>
      <c r="E60" s="56"/>
      <c r="F60" s="172"/>
    </row>
    <row r="61" spans="1:6" ht="12.75">
      <c r="A61" s="74"/>
      <c r="B61" s="75"/>
      <c r="C61" s="56"/>
      <c r="D61" s="56"/>
      <c r="E61" s="56"/>
      <c r="F61" s="172"/>
    </row>
    <row r="62" spans="1:7" s="1" customFormat="1" ht="12.75">
      <c r="A62" s="76"/>
      <c r="B62" s="77"/>
      <c r="C62" s="78"/>
      <c r="D62" s="78"/>
      <c r="E62" s="78"/>
      <c r="F62" s="173"/>
      <c r="G62" s="564"/>
    </row>
    <row r="63" spans="1:7" s="1" customFormat="1" ht="12.75">
      <c r="A63" s="76"/>
      <c r="B63" s="77"/>
      <c r="C63" s="78"/>
      <c r="D63" s="78"/>
      <c r="E63" s="78"/>
      <c r="F63" s="173"/>
      <c r="G63" s="564"/>
    </row>
    <row r="64" spans="1:7" s="1" customFormat="1" ht="12.75">
      <c r="A64" s="76"/>
      <c r="B64" s="77"/>
      <c r="C64" s="78"/>
      <c r="D64" s="78"/>
      <c r="E64" s="78"/>
      <c r="F64" s="173"/>
      <c r="G64" s="564"/>
    </row>
  </sheetData>
  <mergeCells count="2">
    <mergeCell ref="A2:H2"/>
    <mergeCell ref="A3:H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CE,Normál"2.számú melléklet
</oddHeader>
    <oddFooter>&amp;L&amp;"Times New Roman CE,Normál"&amp;8&amp;F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H3" sqref="H3"/>
    </sheetView>
  </sheetViews>
  <sheetFormatPr defaultColWidth="9.140625" defaultRowHeight="12.75"/>
  <cols>
    <col min="1" max="1" width="4.00390625" style="0" customWidth="1"/>
    <col min="2" max="2" width="35.00390625" style="0" customWidth="1"/>
    <col min="4" max="4" width="12.7109375" style="0" customWidth="1"/>
    <col min="5" max="5" width="11.28125" style="0" customWidth="1"/>
    <col min="6" max="6" width="10.57421875" style="235" customWidth="1"/>
    <col min="7" max="7" width="7.421875" style="540" customWidth="1"/>
    <col min="8" max="8" width="10.421875" style="540" customWidth="1"/>
    <col min="9" max="9" width="6.8515625" style="0" customWidth="1"/>
  </cols>
  <sheetData>
    <row r="1" spans="1:8" ht="15" customHeight="1">
      <c r="A1" s="803" t="s">
        <v>162</v>
      </c>
      <c r="B1" s="803"/>
      <c r="C1" s="803"/>
      <c r="D1" s="803"/>
      <c r="E1" s="803"/>
      <c r="F1" s="803"/>
      <c r="G1" s="803"/>
      <c r="H1" s="803"/>
    </row>
    <row r="2" spans="1:8" ht="18.75" customHeight="1">
      <c r="A2" s="495" t="s">
        <v>163</v>
      </c>
      <c r="C2" s="8"/>
      <c r="D2" s="8"/>
      <c r="E2" s="8"/>
      <c r="F2" s="170"/>
      <c r="G2" s="491"/>
      <c r="H2" s="515" t="s">
        <v>241</v>
      </c>
    </row>
    <row r="3" spans="1:8" s="93" customFormat="1" ht="39.75" customHeight="1">
      <c r="A3" s="496" t="s">
        <v>302</v>
      </c>
      <c r="B3" s="497" t="s">
        <v>242</v>
      </c>
      <c r="C3" s="534" t="s">
        <v>105</v>
      </c>
      <c r="D3" s="534" t="s">
        <v>169</v>
      </c>
      <c r="E3" s="559" t="s">
        <v>592</v>
      </c>
      <c r="F3" s="569" t="s">
        <v>608</v>
      </c>
      <c r="G3" s="549" t="s">
        <v>170</v>
      </c>
      <c r="H3" s="569" t="s">
        <v>664</v>
      </c>
    </row>
    <row r="4" spans="1:8" ht="9.75" customHeight="1">
      <c r="A4" s="191" t="s">
        <v>497</v>
      </c>
      <c r="B4" s="192" t="s">
        <v>498</v>
      </c>
      <c r="C4" s="10" t="s">
        <v>499</v>
      </c>
      <c r="D4" s="10" t="s">
        <v>196</v>
      </c>
      <c r="E4" s="10" t="s">
        <v>197</v>
      </c>
      <c r="F4" s="511" t="s">
        <v>198</v>
      </c>
      <c r="G4" s="565" t="s">
        <v>199</v>
      </c>
      <c r="H4" s="581" t="s">
        <v>200</v>
      </c>
    </row>
    <row r="5" spans="1:8" ht="12.75" customHeight="1">
      <c r="A5" s="191"/>
      <c r="B5" s="195" t="s">
        <v>182</v>
      </c>
      <c r="C5" s="193"/>
      <c r="D5" s="193"/>
      <c r="E5" s="193"/>
      <c r="F5" s="194"/>
      <c r="G5" s="566"/>
      <c r="H5" s="521"/>
    </row>
    <row r="6" spans="1:8" ht="12" customHeight="1">
      <c r="A6" s="196" t="s">
        <v>497</v>
      </c>
      <c r="B6" s="197" t="s">
        <v>183</v>
      </c>
      <c r="C6" s="91">
        <v>365</v>
      </c>
      <c r="D6" s="91">
        <v>365</v>
      </c>
      <c r="E6" s="91">
        <v>365</v>
      </c>
      <c r="F6" s="512">
        <v>365</v>
      </c>
      <c r="G6" s="596">
        <v>0</v>
      </c>
      <c r="H6" s="503">
        <f>SUM(F6:G6)</f>
        <v>365</v>
      </c>
    </row>
    <row r="7" spans="1:8" ht="12" customHeight="1">
      <c r="A7" s="198" t="s">
        <v>498</v>
      </c>
      <c r="B7" s="199" t="s">
        <v>184</v>
      </c>
      <c r="C7" s="91">
        <f>SUM(C8:C10)</f>
        <v>35</v>
      </c>
      <c r="D7" s="91">
        <f>SUM(D8:D10)</f>
        <v>35</v>
      </c>
      <c r="E7" s="91">
        <f>SUM(E8:E10)</f>
        <v>35</v>
      </c>
      <c r="F7" s="91">
        <f>SUM(F8:F10)</f>
        <v>35</v>
      </c>
      <c r="G7" s="91">
        <f>SUM(G8:G10)</f>
        <v>0</v>
      </c>
      <c r="H7" s="503">
        <f aca="true" t="shared" si="0" ref="H7:H29">SUM(F7:G7)</f>
        <v>35</v>
      </c>
    </row>
    <row r="8" spans="1:8" ht="12" customHeight="1">
      <c r="A8" s="198"/>
      <c r="B8" s="200" t="s">
        <v>540</v>
      </c>
      <c r="C8" s="91">
        <v>0</v>
      </c>
      <c r="D8" s="91">
        <v>0</v>
      </c>
      <c r="E8" s="91">
        <v>0</v>
      </c>
      <c r="F8" s="512">
        <v>0</v>
      </c>
      <c r="G8" s="596">
        <v>0</v>
      </c>
      <c r="H8" s="503">
        <f t="shared" si="0"/>
        <v>0</v>
      </c>
    </row>
    <row r="9" spans="1:8" ht="12" customHeight="1">
      <c r="A9" s="198"/>
      <c r="B9" s="200" t="s">
        <v>531</v>
      </c>
      <c r="C9" s="91">
        <v>0</v>
      </c>
      <c r="D9" s="91">
        <v>0</v>
      </c>
      <c r="E9" s="91">
        <v>0</v>
      </c>
      <c r="F9" s="512">
        <v>0</v>
      </c>
      <c r="G9" s="596">
        <v>0</v>
      </c>
      <c r="H9" s="503">
        <f t="shared" si="0"/>
        <v>0</v>
      </c>
    </row>
    <row r="10" spans="1:8" ht="12" customHeight="1">
      <c r="A10" s="198"/>
      <c r="B10" s="200" t="s">
        <v>532</v>
      </c>
      <c r="C10" s="91">
        <v>35</v>
      </c>
      <c r="D10" s="91">
        <v>35</v>
      </c>
      <c r="E10" s="91">
        <v>35</v>
      </c>
      <c r="F10" s="512">
        <v>35</v>
      </c>
      <c r="G10" s="596">
        <v>0</v>
      </c>
      <c r="H10" s="503">
        <f t="shared" si="0"/>
        <v>35</v>
      </c>
    </row>
    <row r="11" spans="1:8" ht="12" customHeight="1">
      <c r="A11" s="198" t="s">
        <v>499</v>
      </c>
      <c r="B11" s="199" t="s">
        <v>185</v>
      </c>
      <c r="C11" s="91">
        <v>595</v>
      </c>
      <c r="D11" s="91">
        <v>595</v>
      </c>
      <c r="E11" s="91">
        <v>1044</v>
      </c>
      <c r="F11" s="512">
        <v>1794</v>
      </c>
      <c r="G11" s="596">
        <v>0</v>
      </c>
      <c r="H11" s="503">
        <f t="shared" si="0"/>
        <v>1794</v>
      </c>
    </row>
    <row r="12" spans="1:8" ht="12" customHeight="1">
      <c r="A12" s="196" t="s">
        <v>196</v>
      </c>
      <c r="B12" s="201" t="s">
        <v>2</v>
      </c>
      <c r="C12" s="91">
        <v>465</v>
      </c>
      <c r="D12" s="91">
        <v>465</v>
      </c>
      <c r="E12" s="91">
        <v>300</v>
      </c>
      <c r="F12" s="512">
        <v>300</v>
      </c>
      <c r="G12" s="596">
        <v>0</v>
      </c>
      <c r="H12" s="503">
        <f t="shared" si="0"/>
        <v>300</v>
      </c>
    </row>
    <row r="13" spans="1:8" ht="12" customHeight="1">
      <c r="A13" s="196" t="s">
        <v>197</v>
      </c>
      <c r="B13" s="201" t="s">
        <v>259</v>
      </c>
      <c r="C13" s="91">
        <v>0</v>
      </c>
      <c r="D13" s="91">
        <v>0</v>
      </c>
      <c r="E13" s="91">
        <v>0</v>
      </c>
      <c r="F13" s="512">
        <v>0</v>
      </c>
      <c r="G13" s="596">
        <v>0</v>
      </c>
      <c r="H13" s="503">
        <f t="shared" si="0"/>
        <v>0</v>
      </c>
    </row>
    <row r="14" spans="1:8" ht="12" customHeight="1">
      <c r="A14" s="202" t="s">
        <v>198</v>
      </c>
      <c r="B14" s="197" t="s">
        <v>3</v>
      </c>
      <c r="C14" s="91">
        <v>0</v>
      </c>
      <c r="D14" s="91">
        <v>0</v>
      </c>
      <c r="E14" s="91">
        <v>0</v>
      </c>
      <c r="F14" s="512">
        <v>0</v>
      </c>
      <c r="G14" s="596">
        <v>0</v>
      </c>
      <c r="H14" s="503">
        <f t="shared" si="0"/>
        <v>0</v>
      </c>
    </row>
    <row r="15" spans="1:8" ht="12" customHeight="1">
      <c r="A15" s="203" t="s">
        <v>199</v>
      </c>
      <c r="B15" s="204" t="s">
        <v>165</v>
      </c>
      <c r="C15" s="92">
        <f>SUM(C6,C7,C11,C12,C14)</f>
        <v>1460</v>
      </c>
      <c r="D15" s="92">
        <f>SUM(D6,D7,D11,D12,D14)</f>
        <v>1460</v>
      </c>
      <c r="E15" s="92">
        <f>SUM(E6,E7,E11,E12,E14)</f>
        <v>1744</v>
      </c>
      <c r="F15" s="92">
        <f>SUM(F6,F7,F11,F12,F14)</f>
        <v>2494</v>
      </c>
      <c r="G15" s="92">
        <f>SUM(G6,G7,G11,G12,G14)</f>
        <v>0</v>
      </c>
      <c r="H15" s="595">
        <f t="shared" si="0"/>
        <v>2494</v>
      </c>
    </row>
    <row r="16" spans="1:8" ht="12" customHeight="1">
      <c r="A16" s="202" t="s">
        <v>200</v>
      </c>
      <c r="B16" s="201" t="s">
        <v>4</v>
      </c>
      <c r="C16" s="91">
        <v>0</v>
      </c>
      <c r="D16" s="91">
        <v>0</v>
      </c>
      <c r="E16" s="91">
        <v>0</v>
      </c>
      <c r="F16" s="512">
        <v>0</v>
      </c>
      <c r="G16" s="596">
        <v>0</v>
      </c>
      <c r="H16" s="503">
        <f t="shared" si="0"/>
        <v>0</v>
      </c>
    </row>
    <row r="17" spans="1:8" ht="12" customHeight="1">
      <c r="A17" s="196" t="s">
        <v>201</v>
      </c>
      <c r="B17" s="197" t="s">
        <v>536</v>
      </c>
      <c r="C17" s="91">
        <v>0</v>
      </c>
      <c r="D17" s="91">
        <v>0</v>
      </c>
      <c r="E17" s="91">
        <v>0</v>
      </c>
      <c r="F17" s="512">
        <v>0</v>
      </c>
      <c r="G17" s="596">
        <v>0</v>
      </c>
      <c r="H17" s="503">
        <f t="shared" si="0"/>
        <v>0</v>
      </c>
    </row>
    <row r="18" spans="1:8" ht="12" customHeight="1">
      <c r="A18" s="196" t="s">
        <v>202</v>
      </c>
      <c r="B18" s="197" t="s">
        <v>538</v>
      </c>
      <c r="C18" s="91">
        <v>0</v>
      </c>
      <c r="D18" s="91">
        <v>0</v>
      </c>
      <c r="E18" s="91">
        <v>0</v>
      </c>
      <c r="F18" s="512">
        <v>0</v>
      </c>
      <c r="G18" s="596">
        <v>0</v>
      </c>
      <c r="H18" s="503">
        <f t="shared" si="0"/>
        <v>0</v>
      </c>
    </row>
    <row r="19" spans="1:8" ht="12" customHeight="1">
      <c r="A19" s="196" t="s">
        <v>203</v>
      </c>
      <c r="B19" s="197" t="s">
        <v>5</v>
      </c>
      <c r="C19" s="91">
        <v>0</v>
      </c>
      <c r="D19" s="91">
        <v>0</v>
      </c>
      <c r="E19" s="91">
        <v>0</v>
      </c>
      <c r="F19" s="512">
        <v>0</v>
      </c>
      <c r="G19" s="596">
        <v>0</v>
      </c>
      <c r="H19" s="503">
        <f t="shared" si="0"/>
        <v>0</v>
      </c>
    </row>
    <row r="20" spans="1:8" ht="22.5" customHeight="1">
      <c r="A20" s="205" t="s">
        <v>204</v>
      </c>
      <c r="B20" s="204" t="s">
        <v>166</v>
      </c>
      <c r="C20" s="92">
        <f>SUM(C16:C19)</f>
        <v>0</v>
      </c>
      <c r="D20" s="92">
        <f>SUM(D16:D19)</f>
        <v>0</v>
      </c>
      <c r="E20" s="92">
        <f>SUM(E16:E19)</f>
        <v>0</v>
      </c>
      <c r="F20" s="92">
        <f>SUM(F16:F19)</f>
        <v>0</v>
      </c>
      <c r="G20" s="92">
        <f>SUM(G16:G19)</f>
        <v>0</v>
      </c>
      <c r="H20" s="597">
        <f t="shared" si="0"/>
        <v>0</v>
      </c>
    </row>
    <row r="21" spans="1:8" ht="12.75" customHeight="1">
      <c r="A21" s="206"/>
      <c r="B21" s="207" t="s">
        <v>167</v>
      </c>
      <c r="C21" s="159">
        <f>SUM(C15,C20)</f>
        <v>1460</v>
      </c>
      <c r="D21" s="159">
        <f>SUM(D15,D20)</f>
        <v>1460</v>
      </c>
      <c r="E21" s="159">
        <f>SUM(E15,E20)</f>
        <v>1744</v>
      </c>
      <c r="F21" s="159">
        <f>SUM(F15,F20)</f>
        <v>2494</v>
      </c>
      <c r="G21" s="159">
        <f>SUM(G15,G20)</f>
        <v>0</v>
      </c>
      <c r="H21" s="600">
        <f t="shared" si="0"/>
        <v>2494</v>
      </c>
    </row>
    <row r="22" spans="1:8" ht="12.75" customHeight="1">
      <c r="A22" s="96"/>
      <c r="B22" s="208" t="s">
        <v>272</v>
      </c>
      <c r="C22" s="91"/>
      <c r="D22" s="91"/>
      <c r="E22" s="91"/>
      <c r="F22" s="512"/>
      <c r="G22" s="596"/>
      <c r="H22" s="503"/>
    </row>
    <row r="23" spans="1:8" ht="12" customHeight="1">
      <c r="A23" s="196" t="s">
        <v>205</v>
      </c>
      <c r="B23" s="63" t="s">
        <v>121</v>
      </c>
      <c r="C23" s="91">
        <v>746</v>
      </c>
      <c r="D23" s="91">
        <v>746</v>
      </c>
      <c r="E23" s="91">
        <v>1003</v>
      </c>
      <c r="F23" s="512">
        <v>1753</v>
      </c>
      <c r="G23" s="596">
        <v>0</v>
      </c>
      <c r="H23" s="503">
        <f t="shared" si="0"/>
        <v>1753</v>
      </c>
    </row>
    <row r="24" spans="1:8" ht="12" customHeight="1">
      <c r="A24" s="196" t="s">
        <v>314</v>
      </c>
      <c r="B24" s="63" t="s">
        <v>122</v>
      </c>
      <c r="C24" s="91">
        <v>714</v>
      </c>
      <c r="D24" s="91">
        <v>714</v>
      </c>
      <c r="E24" s="91">
        <v>714</v>
      </c>
      <c r="F24" s="512">
        <v>714</v>
      </c>
      <c r="G24" s="596">
        <v>0</v>
      </c>
      <c r="H24" s="503">
        <f t="shared" si="0"/>
        <v>714</v>
      </c>
    </row>
    <row r="25" spans="1:8" ht="12" customHeight="1">
      <c r="A25" s="196" t="s">
        <v>315</v>
      </c>
      <c r="B25" s="63" t="s">
        <v>156</v>
      </c>
      <c r="C25" s="91">
        <v>0</v>
      </c>
      <c r="D25" s="91">
        <v>0</v>
      </c>
      <c r="E25" s="91">
        <v>0</v>
      </c>
      <c r="F25" s="512">
        <v>0</v>
      </c>
      <c r="G25" s="596">
        <v>0</v>
      </c>
      <c r="H25" s="503">
        <f t="shared" si="0"/>
        <v>0</v>
      </c>
    </row>
    <row r="26" spans="1:8" ht="12" customHeight="1">
      <c r="A26" s="196" t="s">
        <v>317</v>
      </c>
      <c r="B26" s="63" t="s">
        <v>159</v>
      </c>
      <c r="C26" s="91">
        <v>0</v>
      </c>
      <c r="D26" s="91">
        <v>0</v>
      </c>
      <c r="E26" s="91">
        <v>0</v>
      </c>
      <c r="F26" s="512">
        <v>0</v>
      </c>
      <c r="G26" s="596">
        <v>0</v>
      </c>
      <c r="H26" s="503">
        <f t="shared" si="0"/>
        <v>0</v>
      </c>
    </row>
    <row r="27" spans="1:8" ht="12" customHeight="1">
      <c r="A27" s="196" t="s">
        <v>321</v>
      </c>
      <c r="B27" s="63" t="s">
        <v>123</v>
      </c>
      <c r="C27" s="91">
        <v>0</v>
      </c>
      <c r="D27" s="91">
        <v>0</v>
      </c>
      <c r="E27" s="91">
        <v>0</v>
      </c>
      <c r="F27" s="512">
        <v>0</v>
      </c>
      <c r="G27" s="596">
        <v>0</v>
      </c>
      <c r="H27" s="503">
        <f t="shared" si="0"/>
        <v>0</v>
      </c>
    </row>
    <row r="28" spans="1:8" ht="12" customHeight="1">
      <c r="A28" s="196" t="s">
        <v>323</v>
      </c>
      <c r="B28" s="63" t="s">
        <v>157</v>
      </c>
      <c r="C28" s="91">
        <v>0</v>
      </c>
      <c r="D28" s="91">
        <v>0</v>
      </c>
      <c r="E28" s="91">
        <v>27</v>
      </c>
      <c r="F28" s="512">
        <v>27</v>
      </c>
      <c r="G28" s="596">
        <v>0</v>
      </c>
      <c r="H28" s="503">
        <f t="shared" si="0"/>
        <v>27</v>
      </c>
    </row>
    <row r="29" spans="1:8" ht="12.75" customHeight="1">
      <c r="A29" s="95"/>
      <c r="B29" s="95" t="s">
        <v>168</v>
      </c>
      <c r="C29" s="159">
        <f>SUM(C23:C28)</f>
        <v>1460</v>
      </c>
      <c r="D29" s="159">
        <f>SUM(D23:D28)</f>
        <v>1460</v>
      </c>
      <c r="E29" s="159">
        <f>SUM(E23:E28)</f>
        <v>1744</v>
      </c>
      <c r="F29" s="159">
        <f>SUM(F23:F28)</f>
        <v>2494</v>
      </c>
      <c r="G29" s="159">
        <f>SUM(G23:G28)</f>
        <v>0</v>
      </c>
      <c r="H29" s="600">
        <f t="shared" si="0"/>
        <v>2494</v>
      </c>
    </row>
    <row r="30" spans="1:6" ht="15" customHeight="1">
      <c r="A30" s="209"/>
      <c r="B30" s="209"/>
      <c r="C30" s="498"/>
      <c r="D30" s="498"/>
      <c r="E30" s="498"/>
      <c r="F30" s="498"/>
    </row>
    <row r="31" ht="15.75">
      <c r="A31" s="500" t="s">
        <v>164</v>
      </c>
    </row>
    <row r="32" spans="1:8" ht="12.75" customHeight="1">
      <c r="A32" s="191"/>
      <c r="B32" s="195" t="s">
        <v>182</v>
      </c>
      <c r="C32" s="193"/>
      <c r="D32" s="193"/>
      <c r="E32" s="193"/>
      <c r="F32" s="194"/>
      <c r="G32" s="566"/>
      <c r="H32" s="521"/>
    </row>
    <row r="33" spans="1:8" ht="12" customHeight="1">
      <c r="A33" s="196" t="s">
        <v>497</v>
      </c>
      <c r="B33" s="197" t="s">
        <v>183</v>
      </c>
      <c r="C33" s="91">
        <v>391</v>
      </c>
      <c r="D33" s="91">
        <v>391</v>
      </c>
      <c r="E33" s="91">
        <v>391</v>
      </c>
      <c r="F33" s="512">
        <v>391</v>
      </c>
      <c r="G33" s="596">
        <v>0</v>
      </c>
      <c r="H33" s="503">
        <f>SUM(F33:G33)</f>
        <v>391</v>
      </c>
    </row>
    <row r="34" spans="1:8" ht="12" customHeight="1">
      <c r="A34" s="198" t="s">
        <v>498</v>
      </c>
      <c r="B34" s="199" t="s">
        <v>184</v>
      </c>
      <c r="C34" s="91">
        <f>SUM(C35:C37)</f>
        <v>34</v>
      </c>
      <c r="D34" s="91">
        <f>SUM(D35:D37)</f>
        <v>34</v>
      </c>
      <c r="E34" s="91">
        <f>SUM(E35:E37)</f>
        <v>34</v>
      </c>
      <c r="F34" s="91">
        <f>SUM(F35:F37)</f>
        <v>34</v>
      </c>
      <c r="G34" s="91">
        <f>SUM(G35:G37)</f>
        <v>0</v>
      </c>
      <c r="H34" s="503">
        <f aca="true" t="shared" si="1" ref="H34:H56">SUM(F34:G34)</f>
        <v>34</v>
      </c>
    </row>
    <row r="35" spans="1:8" ht="12" customHeight="1">
      <c r="A35" s="198"/>
      <c r="B35" s="200" t="s">
        <v>540</v>
      </c>
      <c r="C35" s="91">
        <v>28</v>
      </c>
      <c r="D35" s="91">
        <v>28</v>
      </c>
      <c r="E35" s="91">
        <v>28</v>
      </c>
      <c r="F35" s="512">
        <v>28</v>
      </c>
      <c r="G35" s="596">
        <v>0</v>
      </c>
      <c r="H35" s="503">
        <f t="shared" si="1"/>
        <v>28</v>
      </c>
    </row>
    <row r="36" spans="1:8" ht="12" customHeight="1">
      <c r="A36" s="198"/>
      <c r="B36" s="200" t="s">
        <v>531</v>
      </c>
      <c r="C36" s="91">
        <v>3</v>
      </c>
      <c r="D36" s="91">
        <v>3</v>
      </c>
      <c r="E36" s="91">
        <v>3</v>
      </c>
      <c r="F36" s="512">
        <v>3</v>
      </c>
      <c r="G36" s="596">
        <v>0</v>
      </c>
      <c r="H36" s="503">
        <f t="shared" si="1"/>
        <v>3</v>
      </c>
    </row>
    <row r="37" spans="1:8" ht="12" customHeight="1">
      <c r="A37" s="198"/>
      <c r="B37" s="200" t="s">
        <v>532</v>
      </c>
      <c r="C37" s="91">
        <v>3</v>
      </c>
      <c r="D37" s="91">
        <v>3</v>
      </c>
      <c r="E37" s="91">
        <v>3</v>
      </c>
      <c r="F37" s="512">
        <v>3</v>
      </c>
      <c r="G37" s="596">
        <v>0</v>
      </c>
      <c r="H37" s="503">
        <f t="shared" si="1"/>
        <v>3</v>
      </c>
    </row>
    <row r="38" spans="1:9" ht="12" customHeight="1">
      <c r="A38" s="198" t="s">
        <v>499</v>
      </c>
      <c r="B38" s="199" t="s">
        <v>185</v>
      </c>
      <c r="C38" s="91">
        <v>1035</v>
      </c>
      <c r="D38" s="91">
        <v>1035</v>
      </c>
      <c r="E38" s="91">
        <v>1714</v>
      </c>
      <c r="F38" s="512">
        <v>2739</v>
      </c>
      <c r="G38" s="596">
        <v>0</v>
      </c>
      <c r="H38" s="503">
        <f t="shared" si="1"/>
        <v>2739</v>
      </c>
      <c r="I38" s="545"/>
    </row>
    <row r="39" spans="1:8" ht="12" customHeight="1">
      <c r="A39" s="196" t="s">
        <v>196</v>
      </c>
      <c r="B39" s="201" t="s">
        <v>2</v>
      </c>
      <c r="C39" s="91">
        <v>0</v>
      </c>
      <c r="D39" s="91">
        <v>0</v>
      </c>
      <c r="E39" s="91">
        <v>0</v>
      </c>
      <c r="F39" s="512">
        <v>0</v>
      </c>
      <c r="G39" s="596">
        <v>0</v>
      </c>
      <c r="H39" s="503">
        <f t="shared" si="1"/>
        <v>0</v>
      </c>
    </row>
    <row r="40" spans="1:8" ht="12" customHeight="1">
      <c r="A40" s="196" t="s">
        <v>197</v>
      </c>
      <c r="B40" s="201" t="s">
        <v>259</v>
      </c>
      <c r="C40" s="91">
        <v>0</v>
      </c>
      <c r="D40" s="91">
        <v>0</v>
      </c>
      <c r="E40" s="91">
        <v>0</v>
      </c>
      <c r="F40" s="512">
        <v>0</v>
      </c>
      <c r="G40" s="596">
        <v>0</v>
      </c>
      <c r="H40" s="503">
        <f t="shared" si="1"/>
        <v>0</v>
      </c>
    </row>
    <row r="41" spans="1:8" ht="12" customHeight="1">
      <c r="A41" s="202" t="s">
        <v>198</v>
      </c>
      <c r="B41" s="197" t="s">
        <v>3</v>
      </c>
      <c r="C41" s="91">
        <v>0</v>
      </c>
      <c r="D41" s="91">
        <v>0</v>
      </c>
      <c r="E41" s="91">
        <v>0</v>
      </c>
      <c r="F41" s="512">
        <v>0</v>
      </c>
      <c r="G41" s="596">
        <v>0</v>
      </c>
      <c r="H41" s="503">
        <f t="shared" si="1"/>
        <v>0</v>
      </c>
    </row>
    <row r="42" spans="1:8" ht="13.5">
      <c r="A42" s="203" t="s">
        <v>199</v>
      </c>
      <c r="B42" s="204" t="s">
        <v>165</v>
      </c>
      <c r="C42" s="92">
        <f>SUM(C33,C34,C38,C39,C41)</f>
        <v>1460</v>
      </c>
      <c r="D42" s="92">
        <f>SUM(D33,D34,D38,D39,D41)</f>
        <v>1460</v>
      </c>
      <c r="E42" s="92">
        <f>SUM(E33,E34,E38,E39,E41)</f>
        <v>2139</v>
      </c>
      <c r="F42" s="92">
        <f>SUM(F33,F34,F38,F39,F41)</f>
        <v>3164</v>
      </c>
      <c r="G42" s="92">
        <f>SUM(G33,G34,G38,G39,G41)</f>
        <v>0</v>
      </c>
      <c r="H42" s="595">
        <f t="shared" si="1"/>
        <v>3164</v>
      </c>
    </row>
    <row r="43" spans="1:8" ht="12" customHeight="1">
      <c r="A43" s="202" t="s">
        <v>200</v>
      </c>
      <c r="B43" s="201" t="s">
        <v>4</v>
      </c>
      <c r="C43" s="91">
        <v>0</v>
      </c>
      <c r="D43" s="91">
        <v>0</v>
      </c>
      <c r="E43" s="91">
        <v>0</v>
      </c>
      <c r="F43" s="512">
        <v>0</v>
      </c>
      <c r="G43" s="596">
        <v>0</v>
      </c>
      <c r="H43" s="503">
        <f t="shared" si="1"/>
        <v>0</v>
      </c>
    </row>
    <row r="44" spans="1:8" ht="12" customHeight="1">
      <c r="A44" s="196" t="s">
        <v>201</v>
      </c>
      <c r="B44" s="197" t="s">
        <v>536</v>
      </c>
      <c r="C44" s="91">
        <v>0</v>
      </c>
      <c r="D44" s="91">
        <v>0</v>
      </c>
      <c r="E44" s="91">
        <v>0</v>
      </c>
      <c r="F44" s="512">
        <v>0</v>
      </c>
      <c r="G44" s="596">
        <v>0</v>
      </c>
      <c r="H44" s="503">
        <f t="shared" si="1"/>
        <v>0</v>
      </c>
    </row>
    <row r="45" spans="1:8" ht="12" customHeight="1">
      <c r="A45" s="196" t="s">
        <v>202</v>
      </c>
      <c r="B45" s="197" t="s">
        <v>538</v>
      </c>
      <c r="C45" s="91">
        <v>0</v>
      </c>
      <c r="D45" s="91">
        <v>0</v>
      </c>
      <c r="E45" s="91">
        <v>0</v>
      </c>
      <c r="F45" s="512">
        <v>0</v>
      </c>
      <c r="G45" s="596">
        <v>0</v>
      </c>
      <c r="H45" s="503">
        <f t="shared" si="1"/>
        <v>0</v>
      </c>
    </row>
    <row r="46" spans="1:8" ht="12" customHeight="1">
      <c r="A46" s="196" t="s">
        <v>203</v>
      </c>
      <c r="B46" s="197" t="s">
        <v>5</v>
      </c>
      <c r="C46" s="91">
        <v>0</v>
      </c>
      <c r="D46" s="91">
        <v>0</v>
      </c>
      <c r="E46" s="91">
        <v>0</v>
      </c>
      <c r="F46" s="512">
        <v>0</v>
      </c>
      <c r="G46" s="596">
        <v>0</v>
      </c>
      <c r="H46" s="503">
        <f t="shared" si="1"/>
        <v>0</v>
      </c>
    </row>
    <row r="47" spans="1:8" ht="24.75" customHeight="1">
      <c r="A47" s="205" t="s">
        <v>204</v>
      </c>
      <c r="B47" s="204" t="s">
        <v>166</v>
      </c>
      <c r="C47" s="92">
        <f>SUM(C43:C46)</f>
        <v>0</v>
      </c>
      <c r="D47" s="92">
        <f>SUM(D43:D46)</f>
        <v>0</v>
      </c>
      <c r="E47" s="92">
        <f>SUM(E43:E46)</f>
        <v>0</v>
      </c>
      <c r="F47" s="92">
        <f>SUM(F43:F46)</f>
        <v>0</v>
      </c>
      <c r="G47" s="92">
        <f>SUM(G43:G46)</f>
        <v>0</v>
      </c>
      <c r="H47" s="597">
        <f t="shared" si="1"/>
        <v>0</v>
      </c>
    </row>
    <row r="48" spans="1:8" ht="12.75" customHeight="1">
      <c r="A48" s="206"/>
      <c r="B48" s="207" t="s">
        <v>167</v>
      </c>
      <c r="C48" s="159">
        <f>SUM(C42,C47)</f>
        <v>1460</v>
      </c>
      <c r="D48" s="159">
        <f>SUM(D42,D47)</f>
        <v>1460</v>
      </c>
      <c r="E48" s="159">
        <f>SUM(E42,E47)</f>
        <v>2139</v>
      </c>
      <c r="F48" s="159">
        <f>SUM(F42,F47)</f>
        <v>3164</v>
      </c>
      <c r="G48" s="159">
        <f>SUM(G42,G47)</f>
        <v>0</v>
      </c>
      <c r="H48" s="600">
        <f t="shared" si="1"/>
        <v>3164</v>
      </c>
    </row>
    <row r="49" spans="1:8" ht="12.75">
      <c r="A49" s="96"/>
      <c r="B49" s="208" t="s">
        <v>272</v>
      </c>
      <c r="C49" s="91"/>
      <c r="D49" s="91"/>
      <c r="E49" s="91"/>
      <c r="F49" s="512"/>
      <c r="G49" s="596"/>
      <c r="H49" s="503"/>
    </row>
    <row r="50" spans="1:8" ht="12" customHeight="1">
      <c r="A50" s="196" t="s">
        <v>205</v>
      </c>
      <c r="B50" s="63" t="s">
        <v>121</v>
      </c>
      <c r="C50" s="91">
        <v>746</v>
      </c>
      <c r="D50" s="91">
        <v>746</v>
      </c>
      <c r="E50" s="91">
        <v>1003</v>
      </c>
      <c r="F50" s="512">
        <v>2028</v>
      </c>
      <c r="G50" s="596">
        <v>0</v>
      </c>
      <c r="H50" s="503">
        <f t="shared" si="1"/>
        <v>2028</v>
      </c>
    </row>
    <row r="51" spans="1:8" ht="12" customHeight="1">
      <c r="A51" s="196" t="s">
        <v>314</v>
      </c>
      <c r="B51" s="63" t="s">
        <v>122</v>
      </c>
      <c r="C51" s="91">
        <v>714</v>
      </c>
      <c r="D51" s="91">
        <v>714</v>
      </c>
      <c r="E51" s="91">
        <v>714</v>
      </c>
      <c r="F51" s="512">
        <v>714</v>
      </c>
      <c r="G51" s="596">
        <v>0</v>
      </c>
      <c r="H51" s="503">
        <f t="shared" si="1"/>
        <v>714</v>
      </c>
    </row>
    <row r="52" spans="1:8" ht="12" customHeight="1">
      <c r="A52" s="196" t="s">
        <v>315</v>
      </c>
      <c r="B52" s="63" t="s">
        <v>156</v>
      </c>
      <c r="C52" s="91">
        <v>0</v>
      </c>
      <c r="D52" s="91">
        <v>0</v>
      </c>
      <c r="E52" s="91">
        <v>0</v>
      </c>
      <c r="F52" s="512">
        <v>0</v>
      </c>
      <c r="G52" s="596">
        <v>0</v>
      </c>
      <c r="H52" s="503">
        <f t="shared" si="1"/>
        <v>0</v>
      </c>
    </row>
    <row r="53" spans="1:8" ht="12" customHeight="1">
      <c r="A53" s="196" t="s">
        <v>317</v>
      </c>
      <c r="B53" s="63" t="s">
        <v>159</v>
      </c>
      <c r="C53" s="91">
        <v>0</v>
      </c>
      <c r="D53" s="91">
        <v>0</v>
      </c>
      <c r="E53" s="91">
        <v>0</v>
      </c>
      <c r="F53" s="512">
        <v>0</v>
      </c>
      <c r="G53" s="596">
        <v>0</v>
      </c>
      <c r="H53" s="503">
        <f t="shared" si="1"/>
        <v>0</v>
      </c>
    </row>
    <row r="54" spans="1:8" ht="12" customHeight="1">
      <c r="A54" s="196" t="s">
        <v>321</v>
      </c>
      <c r="B54" s="63" t="s">
        <v>123</v>
      </c>
      <c r="C54" s="91">
        <v>0</v>
      </c>
      <c r="D54" s="91">
        <v>0</v>
      </c>
      <c r="E54" s="91">
        <v>0</v>
      </c>
      <c r="F54" s="512">
        <v>0</v>
      </c>
      <c r="G54" s="596">
        <v>0</v>
      </c>
      <c r="H54" s="503">
        <f t="shared" si="1"/>
        <v>0</v>
      </c>
    </row>
    <row r="55" spans="1:8" ht="12" customHeight="1">
      <c r="A55" s="196" t="s">
        <v>323</v>
      </c>
      <c r="B55" s="63" t="s">
        <v>157</v>
      </c>
      <c r="C55" s="91">
        <v>0</v>
      </c>
      <c r="D55" s="91">
        <v>0</v>
      </c>
      <c r="E55" s="91">
        <v>422</v>
      </c>
      <c r="F55" s="512">
        <v>422</v>
      </c>
      <c r="G55" s="596">
        <v>0</v>
      </c>
      <c r="H55" s="503">
        <f t="shared" si="1"/>
        <v>422</v>
      </c>
    </row>
    <row r="56" spans="1:8" ht="12.75" customHeight="1">
      <c r="A56" s="95"/>
      <c r="B56" s="95" t="s">
        <v>168</v>
      </c>
      <c r="C56" s="159">
        <f>SUM(C50:C55)</f>
        <v>1460</v>
      </c>
      <c r="D56" s="159">
        <f>SUM(D50:D55)</f>
        <v>1460</v>
      </c>
      <c r="E56" s="159">
        <f>SUM(E50:E55)</f>
        <v>2139</v>
      </c>
      <c r="F56" s="159">
        <f>SUM(F50:F55)</f>
        <v>3164</v>
      </c>
      <c r="G56" s="159">
        <f>SUM(G50:G55)</f>
        <v>0</v>
      </c>
      <c r="H56" s="600">
        <f t="shared" si="1"/>
        <v>3164</v>
      </c>
    </row>
  </sheetData>
  <mergeCells count="1">
    <mergeCell ref="A1:H1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
</oddHeader>
    <oddFooter>&amp;L&amp;"Times New Roman CE,Normál"&amp;8&amp;F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pane xSplit="1" ySplit="10" topLeftCell="H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:M11"/>
    </sheetView>
  </sheetViews>
  <sheetFormatPr defaultColWidth="9.140625" defaultRowHeight="12.75"/>
  <cols>
    <col min="1" max="1" width="28.8515625" style="170" customWidth="1"/>
    <col min="2" max="2" width="10.7109375" style="170" customWidth="1"/>
    <col min="3" max="3" width="8.28125" style="170" customWidth="1"/>
    <col min="4" max="4" width="10.57421875" style="170" customWidth="1"/>
    <col min="5" max="5" width="10.421875" style="170" customWidth="1"/>
    <col min="6" max="6" width="8.140625" style="170" customWidth="1"/>
    <col min="7" max="7" width="10.421875" style="170" customWidth="1"/>
    <col min="8" max="8" width="10.57421875" style="170" customWidth="1"/>
    <col min="9" max="9" width="8.140625" style="170" customWidth="1"/>
    <col min="10" max="10" width="10.28125" style="170" customWidth="1"/>
    <col min="11" max="11" width="10.140625" style="170" customWidth="1"/>
    <col min="12" max="12" width="8.421875" style="170" customWidth="1"/>
    <col min="13" max="13" width="10.5742187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8:13" ht="12.75">
      <c r="H4" s="768"/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1</v>
      </c>
      <c r="C6" s="771"/>
      <c r="D6" s="772"/>
      <c r="E6" s="804">
        <v>2</v>
      </c>
      <c r="F6" s="805"/>
      <c r="G6" s="806"/>
      <c r="H6" s="770">
        <v>3</v>
      </c>
      <c r="I6" s="771"/>
      <c r="J6" s="772"/>
      <c r="K6" s="770">
        <v>4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623</v>
      </c>
      <c r="C8" s="771"/>
      <c r="D8" s="772"/>
      <c r="E8" s="770" t="s">
        <v>624</v>
      </c>
      <c r="F8" s="771"/>
      <c r="G8" s="772"/>
      <c r="H8" s="770" t="s">
        <v>625</v>
      </c>
      <c r="I8" s="771"/>
      <c r="J8" s="772"/>
      <c r="K8" s="777" t="s">
        <v>626</v>
      </c>
      <c r="L8" s="771"/>
      <c r="M8" s="772"/>
    </row>
    <row r="9" spans="1:13" ht="12.75">
      <c r="A9" s="769" t="s">
        <v>518</v>
      </c>
      <c r="B9" s="770">
        <v>805212</v>
      </c>
      <c r="C9" s="771"/>
      <c r="D9" s="772"/>
      <c r="E9" s="770">
        <v>924014</v>
      </c>
      <c r="F9" s="771"/>
      <c r="G9" s="772"/>
      <c r="H9" s="770">
        <v>801313</v>
      </c>
      <c r="I9" s="771"/>
      <c r="J9" s="772"/>
      <c r="K9" s="804">
        <v>805410</v>
      </c>
      <c r="L9" s="805"/>
      <c r="M9" s="806"/>
    </row>
    <row r="10" spans="1:13" ht="12.75">
      <c r="A10" s="778" t="s">
        <v>519</v>
      </c>
      <c r="B10" s="779" t="s">
        <v>521</v>
      </c>
      <c r="C10" s="780"/>
      <c r="D10" s="781"/>
      <c r="E10" s="779"/>
      <c r="F10" s="780"/>
      <c r="G10" s="781"/>
      <c r="H10" s="779"/>
      <c r="I10" s="780"/>
      <c r="J10" s="781"/>
      <c r="K10" s="779"/>
      <c r="L10" s="780"/>
      <c r="M10" s="781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+'[1]Terv'!C13</f>
        <v>44</v>
      </c>
      <c r="C13" s="97"/>
      <c r="D13" s="97">
        <f>+C13+B13</f>
        <v>44</v>
      </c>
      <c r="E13" s="97">
        <f>+'[1]Terv'!F13</f>
        <v>8</v>
      </c>
      <c r="F13" s="97"/>
      <c r="G13" s="97">
        <f>+F13+E13</f>
        <v>8</v>
      </c>
      <c r="H13" s="97">
        <f>+'[1]Terv'!I13</f>
        <v>49.5</v>
      </c>
      <c r="I13" s="97"/>
      <c r="J13" s="97">
        <f>+I13+H13</f>
        <v>49.5</v>
      </c>
      <c r="K13" s="97">
        <f>+'[1]Terv'!L13</f>
        <v>15.5</v>
      </c>
      <c r="L13" s="97"/>
      <c r="M13" s="97">
        <f>+L13+K13</f>
        <v>15.5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+'[2]Terv'!D15</f>
        <v>108917</v>
      </c>
      <c r="C15" s="97">
        <v>856</v>
      </c>
      <c r="D15" s="97">
        <f>+C15+B15</f>
        <v>109773</v>
      </c>
      <c r="E15" s="97">
        <f>+'[2]Terv'!G15</f>
        <v>21253</v>
      </c>
      <c r="F15" s="97">
        <v>2250</v>
      </c>
      <c r="G15" s="97">
        <f>+F15+E15</f>
        <v>23503</v>
      </c>
      <c r="H15" s="97">
        <f>+'[2]Terv'!J15</f>
        <v>114087</v>
      </c>
      <c r="I15" s="97">
        <v>1213</v>
      </c>
      <c r="J15" s="97">
        <f>+I15+H15</f>
        <v>115300</v>
      </c>
      <c r="K15" s="97">
        <f>+'[2]Terv'!M15</f>
        <v>99022</v>
      </c>
      <c r="L15" s="97">
        <f>-14181+441</f>
        <v>-13740</v>
      </c>
      <c r="M15" s="97">
        <f>+L15+K15</f>
        <v>85282</v>
      </c>
    </row>
    <row r="16" spans="1:13" ht="12.75">
      <c r="A16" s="97" t="s">
        <v>229</v>
      </c>
      <c r="B16" s="97">
        <f>+'[2]Terv'!D16</f>
        <v>35428</v>
      </c>
      <c r="C16" s="97">
        <f>248+26</f>
        <v>274</v>
      </c>
      <c r="D16" s="97">
        <f>+C16+B16</f>
        <v>35702</v>
      </c>
      <c r="E16" s="97">
        <f>+'[2]Terv'!G16</f>
        <v>6779</v>
      </c>
      <c r="F16" s="97">
        <f>535+3+13</f>
        <v>551</v>
      </c>
      <c r="G16" s="97">
        <f>+F16+E16</f>
        <v>7330</v>
      </c>
      <c r="H16" s="97">
        <f>+'[2]Terv'!J16</f>
        <v>37413</v>
      </c>
      <c r="I16" s="97">
        <f>334+35</f>
        <v>369</v>
      </c>
      <c r="J16" s="97">
        <f>+I16+H16</f>
        <v>37782</v>
      </c>
      <c r="K16" s="97">
        <f>+'[2]Terv'!M16</f>
        <v>30052</v>
      </c>
      <c r="L16" s="97">
        <f>-3254-337</f>
        <v>-3591</v>
      </c>
      <c r="M16" s="97">
        <f>+L16+K16</f>
        <v>26461</v>
      </c>
    </row>
    <row r="17" spans="1:13" ht="12.75">
      <c r="A17" s="97" t="s">
        <v>230</v>
      </c>
      <c r="B17" s="97">
        <f>+'[2]Terv'!D17</f>
        <v>10867</v>
      </c>
      <c r="C17" s="97">
        <v>-804</v>
      </c>
      <c r="D17" s="97">
        <f>+C17+B17</f>
        <v>10063</v>
      </c>
      <c r="E17" s="97">
        <f>+'[2]Terv'!G17</f>
        <v>14075</v>
      </c>
      <c r="F17" s="97">
        <v>1827</v>
      </c>
      <c r="G17" s="97">
        <f>+F17+E17</f>
        <v>15902</v>
      </c>
      <c r="H17" s="97">
        <f>+'[2]Terv'!J17</f>
        <v>8295</v>
      </c>
      <c r="I17" s="97">
        <v>2836</v>
      </c>
      <c r="J17" s="97">
        <f>+I17+H17</f>
        <v>11131</v>
      </c>
      <c r="K17" s="97">
        <f>+'[2]Terv'!M17</f>
        <v>43577</v>
      </c>
      <c r="L17" s="97">
        <f>1628-12020</f>
        <v>-10392</v>
      </c>
      <c r="M17" s="97">
        <f>+L17+K17</f>
        <v>33185</v>
      </c>
    </row>
    <row r="18" spans="1:13" ht="12.75">
      <c r="A18" s="97" t="s">
        <v>231</v>
      </c>
      <c r="B18" s="97">
        <f>+'[2]Terv'!D18</f>
        <v>0</v>
      </c>
      <c r="C18" s="97"/>
      <c r="D18" s="97">
        <f>+C18+B18</f>
        <v>0</v>
      </c>
      <c r="E18" s="97">
        <f>+'[2]Terv'!G18</f>
        <v>0</v>
      </c>
      <c r="F18" s="97"/>
      <c r="G18" s="97">
        <f>+F18+E18</f>
        <v>0</v>
      </c>
      <c r="H18" s="97">
        <f>+'[2]Terv'!J18</f>
        <v>0</v>
      </c>
      <c r="I18" s="97"/>
      <c r="J18" s="97">
        <f>+I18+H18</f>
        <v>0</v>
      </c>
      <c r="K18" s="97">
        <f>+'[2]Terv'!M18</f>
        <v>0</v>
      </c>
      <c r="L18" s="97"/>
      <c r="M18" s="97">
        <f>+L18+K18</f>
        <v>0</v>
      </c>
    </row>
    <row r="19" spans="1:13" ht="12.75">
      <c r="A19" s="97" t="s">
        <v>232</v>
      </c>
      <c r="B19" s="97">
        <f>+'[2]Terv'!D19</f>
        <v>0</v>
      </c>
      <c r="C19" s="97"/>
      <c r="D19" s="97">
        <f>+C19+B19</f>
        <v>0</v>
      </c>
      <c r="E19" s="97">
        <f>+'[2]Terv'!G19</f>
        <v>0</v>
      </c>
      <c r="F19" s="97"/>
      <c r="G19" s="97">
        <f>+F19+E19</f>
        <v>0</v>
      </c>
      <c r="H19" s="97">
        <f>+'[2]Terv'!J19</f>
        <v>0</v>
      </c>
      <c r="I19" s="97"/>
      <c r="J19" s="97">
        <f>+I19+H19</f>
        <v>0</v>
      </c>
      <c r="K19" s="97">
        <f>+'[2]Terv'!M19</f>
        <v>0</v>
      </c>
      <c r="L19" s="97"/>
      <c r="M19" s="97">
        <f>+L19+K19</f>
        <v>0</v>
      </c>
    </row>
    <row r="20" spans="1:13" s="785" customFormat="1" ht="12.75">
      <c r="A20" s="98" t="s">
        <v>233</v>
      </c>
      <c r="B20" s="98">
        <f aca="true" t="shared" si="0" ref="B20:M20">SUM(B15:B19)</f>
        <v>155212</v>
      </c>
      <c r="C20" s="98">
        <f t="shared" si="0"/>
        <v>326</v>
      </c>
      <c r="D20" s="98">
        <f t="shared" si="0"/>
        <v>155538</v>
      </c>
      <c r="E20" s="98">
        <f t="shared" si="0"/>
        <v>42107</v>
      </c>
      <c r="F20" s="98">
        <f t="shared" si="0"/>
        <v>4628</v>
      </c>
      <c r="G20" s="98">
        <f t="shared" si="0"/>
        <v>46735</v>
      </c>
      <c r="H20" s="98">
        <f t="shared" si="0"/>
        <v>159795</v>
      </c>
      <c r="I20" s="98">
        <f t="shared" si="0"/>
        <v>4418</v>
      </c>
      <c r="J20" s="98">
        <f t="shared" si="0"/>
        <v>164213</v>
      </c>
      <c r="K20" s="98">
        <f t="shared" si="0"/>
        <v>172651</v>
      </c>
      <c r="L20" s="98">
        <f t="shared" si="0"/>
        <v>-27723</v>
      </c>
      <c r="M20" s="98">
        <f t="shared" si="0"/>
        <v>144928</v>
      </c>
    </row>
    <row r="21" spans="1:13" ht="12.75">
      <c r="A21" s="97" t="s">
        <v>234</v>
      </c>
      <c r="B21" s="97">
        <f>+'[2]Terv'!D21</f>
        <v>0</v>
      </c>
      <c r="C21" s="97"/>
      <c r="D21" s="97">
        <f>+C21+B21</f>
        <v>0</v>
      </c>
      <c r="E21" s="97">
        <f>+'[2]Terv'!G21</f>
        <v>0</v>
      </c>
      <c r="F21" s="97"/>
      <c r="G21" s="97">
        <f>+F21+E21</f>
        <v>0</v>
      </c>
      <c r="H21" s="97">
        <f>+'[2]Terv'!J21</f>
        <v>0</v>
      </c>
      <c r="I21" s="97"/>
      <c r="J21" s="97">
        <f>+I21+H21</f>
        <v>0</v>
      </c>
      <c r="K21" s="97">
        <f>+'[2]Terv'!M21</f>
        <v>0</v>
      </c>
      <c r="L21" s="97"/>
      <c r="M21" s="97">
        <f>+L21+K21</f>
        <v>0</v>
      </c>
    </row>
    <row r="22" spans="1:13" ht="12.75">
      <c r="A22" s="97" t="s">
        <v>627</v>
      </c>
      <c r="B22" s="97">
        <f>+'[2]Terv'!D22</f>
        <v>0</v>
      </c>
      <c r="C22" s="97">
        <v>1110</v>
      </c>
      <c r="D22" s="97">
        <f>+C22+B22</f>
        <v>1110</v>
      </c>
      <c r="E22" s="97">
        <f>+'[2]Terv'!G22</f>
        <v>278</v>
      </c>
      <c r="F22" s="97"/>
      <c r="G22" s="97">
        <f>+F22+E22</f>
        <v>278</v>
      </c>
      <c r="H22" s="97">
        <f>+'[2]Terv'!J22</f>
        <v>1261</v>
      </c>
      <c r="I22" s="97">
        <v>2050</v>
      </c>
      <c r="J22" s="97">
        <f>+I22+H22</f>
        <v>3311</v>
      </c>
      <c r="K22" s="97">
        <f>+'[2]Terv'!M22</f>
        <v>389</v>
      </c>
      <c r="L22" s="97">
        <v>391</v>
      </c>
      <c r="M22" s="97">
        <f>+L22+K22</f>
        <v>780</v>
      </c>
    </row>
    <row r="23" spans="1:13" ht="12.75">
      <c r="A23" s="97" t="s">
        <v>451</v>
      </c>
      <c r="B23" s="97">
        <f>+'[2]Terv'!D23</f>
        <v>0</v>
      </c>
      <c r="C23" s="97"/>
      <c r="D23" s="97">
        <f>+C23+B23</f>
        <v>0</v>
      </c>
      <c r="E23" s="97">
        <f>+'[2]Terv'!G23</f>
        <v>0</v>
      </c>
      <c r="F23" s="97"/>
      <c r="G23" s="97">
        <f>+F23+E23</f>
        <v>0</v>
      </c>
      <c r="H23" s="97">
        <f>+'[2]Terv'!J23</f>
        <v>0</v>
      </c>
      <c r="I23" s="97"/>
      <c r="J23" s="97">
        <f>+I23+H23</f>
        <v>0</v>
      </c>
      <c r="K23" s="97">
        <f>+'[2]Terv'!M23</f>
        <v>0</v>
      </c>
      <c r="L23" s="97"/>
      <c r="M23" s="97">
        <f>+L23+K23</f>
        <v>0</v>
      </c>
    </row>
    <row r="24" spans="1:13" s="785" customFormat="1" ht="12.75">
      <c r="A24" s="98" t="s">
        <v>62</v>
      </c>
      <c r="B24" s="98">
        <f aca="true" t="shared" si="1" ref="B24:M24">SUM(B21:B23)</f>
        <v>0</v>
      </c>
      <c r="C24" s="98">
        <f t="shared" si="1"/>
        <v>1110</v>
      </c>
      <c r="D24" s="98">
        <f t="shared" si="1"/>
        <v>1110</v>
      </c>
      <c r="E24" s="98">
        <f t="shared" si="1"/>
        <v>278</v>
      </c>
      <c r="F24" s="98">
        <f t="shared" si="1"/>
        <v>0</v>
      </c>
      <c r="G24" s="98">
        <f t="shared" si="1"/>
        <v>278</v>
      </c>
      <c r="H24" s="98">
        <f t="shared" si="1"/>
        <v>1261</v>
      </c>
      <c r="I24" s="98">
        <f t="shared" si="1"/>
        <v>2050</v>
      </c>
      <c r="J24" s="98">
        <f t="shared" si="1"/>
        <v>3311</v>
      </c>
      <c r="K24" s="98">
        <f t="shared" si="1"/>
        <v>389</v>
      </c>
      <c r="L24" s="98">
        <f t="shared" si="1"/>
        <v>391</v>
      </c>
      <c r="M24" s="98">
        <f t="shared" si="1"/>
        <v>780</v>
      </c>
    </row>
    <row r="25" spans="1:13" s="785" customFormat="1" ht="13.5">
      <c r="A25" s="100" t="s">
        <v>63</v>
      </c>
      <c r="B25" s="98">
        <f aca="true" t="shared" si="2" ref="B25:M25">SUM(B20+B24)</f>
        <v>155212</v>
      </c>
      <c r="C25" s="98">
        <f t="shared" si="2"/>
        <v>1436</v>
      </c>
      <c r="D25" s="98">
        <f t="shared" si="2"/>
        <v>156648</v>
      </c>
      <c r="E25" s="98">
        <f t="shared" si="2"/>
        <v>42385</v>
      </c>
      <c r="F25" s="98">
        <f t="shared" si="2"/>
        <v>4628</v>
      </c>
      <c r="G25" s="98">
        <f t="shared" si="2"/>
        <v>47013</v>
      </c>
      <c r="H25" s="98">
        <f t="shared" si="2"/>
        <v>161056</v>
      </c>
      <c r="I25" s="98">
        <f t="shared" si="2"/>
        <v>6468</v>
      </c>
      <c r="J25" s="98">
        <f t="shared" si="2"/>
        <v>167524</v>
      </c>
      <c r="K25" s="98">
        <f t="shared" si="2"/>
        <v>173040</v>
      </c>
      <c r="L25" s="98">
        <f t="shared" si="2"/>
        <v>-27332</v>
      </c>
      <c r="M25" s="98">
        <f t="shared" si="2"/>
        <v>145708</v>
      </c>
    </row>
    <row r="26" spans="1:13" s="785" customFormat="1" ht="12.75">
      <c r="A26" s="98" t="s">
        <v>64</v>
      </c>
      <c r="B26" s="98"/>
      <c r="C26" s="98"/>
      <c r="D26" s="97"/>
      <c r="E26" s="98"/>
      <c r="F26" s="98"/>
      <c r="G26" s="97"/>
      <c r="H26" s="98"/>
      <c r="I26" s="98"/>
      <c r="J26" s="97"/>
      <c r="K26" s="98"/>
      <c r="L26" s="98"/>
      <c r="M26" s="97"/>
    </row>
    <row r="27" spans="1:13" ht="12.75">
      <c r="A27" s="97" t="s">
        <v>65</v>
      </c>
      <c r="B27" s="97">
        <f>+'[2]Terv'!D27</f>
        <v>0</v>
      </c>
      <c r="C27" s="97"/>
      <c r="D27" s="97">
        <f aca="true" t="shared" si="3" ref="D27:D35">+C27+B27</f>
        <v>0</v>
      </c>
      <c r="E27" s="97">
        <f>+'[2]Terv'!G27</f>
        <v>0</v>
      </c>
      <c r="F27" s="97"/>
      <c r="G27" s="97">
        <f aca="true" t="shared" si="4" ref="G27:G35">+F27+E27</f>
        <v>0</v>
      </c>
      <c r="H27" s="97">
        <f>+'[2]Terv'!J27</f>
        <v>0</v>
      </c>
      <c r="I27" s="97">
        <v>4670</v>
      </c>
      <c r="J27" s="97">
        <f aca="true" t="shared" si="5" ref="J27:J35">+I27+H27</f>
        <v>4670</v>
      </c>
      <c r="K27" s="97">
        <f>+'[2]Terv'!M27</f>
        <v>0</v>
      </c>
      <c r="L27" s="97"/>
      <c r="M27" s="97">
        <f aca="true" t="shared" si="6" ref="M27:M35">+L27+K27</f>
        <v>0</v>
      </c>
    </row>
    <row r="28" spans="1:13" ht="12.75">
      <c r="A28" s="97" t="s">
        <v>66</v>
      </c>
      <c r="B28" s="97">
        <f>+'[2]Terv'!D28</f>
        <v>0</v>
      </c>
      <c r="C28" s="97"/>
      <c r="D28" s="97">
        <f t="shared" si="3"/>
        <v>0</v>
      </c>
      <c r="E28" s="97">
        <f>+'[2]Terv'!G28</f>
        <v>0</v>
      </c>
      <c r="F28" s="97"/>
      <c r="G28" s="97">
        <f t="shared" si="4"/>
        <v>0</v>
      </c>
      <c r="H28" s="97">
        <f>+'[2]Terv'!J28</f>
        <v>0</v>
      </c>
      <c r="I28" s="97"/>
      <c r="J28" s="97">
        <f t="shared" si="5"/>
        <v>0</v>
      </c>
      <c r="K28" s="97">
        <f>+'[2]Terv'!M28</f>
        <v>0</v>
      </c>
      <c r="L28" s="97">
        <v>1201</v>
      </c>
      <c r="M28" s="97">
        <f t="shared" si="6"/>
        <v>1201</v>
      </c>
    </row>
    <row r="29" spans="1:13" ht="12.75">
      <c r="A29" s="97" t="s">
        <v>67</v>
      </c>
      <c r="B29" s="97">
        <f>+'[2]Terv'!D29</f>
        <v>0</v>
      </c>
      <c r="C29" s="97"/>
      <c r="D29" s="97">
        <f t="shared" si="3"/>
        <v>0</v>
      </c>
      <c r="E29" s="97">
        <f>+'[2]Terv'!G29</f>
        <v>2027</v>
      </c>
      <c r="F29" s="97">
        <v>4346</v>
      </c>
      <c r="G29" s="97">
        <f t="shared" si="4"/>
        <v>6373</v>
      </c>
      <c r="H29" s="97">
        <f>+'[2]Terv'!J29</f>
        <v>0</v>
      </c>
      <c r="I29" s="97"/>
      <c r="J29" s="97">
        <f t="shared" si="5"/>
        <v>0</v>
      </c>
      <c r="K29" s="97">
        <f>+'[2]Terv'!M29</f>
        <v>7109</v>
      </c>
      <c r="L29" s="97">
        <f>184+30</f>
        <v>214</v>
      </c>
      <c r="M29" s="97">
        <f t="shared" si="6"/>
        <v>7323</v>
      </c>
    </row>
    <row r="30" spans="1:13" ht="12.75">
      <c r="A30" s="97" t="s">
        <v>628</v>
      </c>
      <c r="B30" s="97">
        <f>+'[2]Terv'!D30</f>
        <v>0</v>
      </c>
      <c r="C30" s="97"/>
      <c r="D30" s="97">
        <f t="shared" si="3"/>
        <v>0</v>
      </c>
      <c r="E30" s="97">
        <f>+'[2]Terv'!G30</f>
        <v>507</v>
      </c>
      <c r="F30" s="97"/>
      <c r="G30" s="97">
        <f t="shared" si="4"/>
        <v>507</v>
      </c>
      <c r="H30" s="97">
        <f>+'[2]Terv'!J30</f>
        <v>0</v>
      </c>
      <c r="I30" s="97">
        <v>22</v>
      </c>
      <c r="J30" s="97">
        <f t="shared" si="5"/>
        <v>22</v>
      </c>
      <c r="K30" s="97">
        <f>+'[2]Terv'!M30</f>
        <v>1777</v>
      </c>
      <c r="L30" s="97"/>
      <c r="M30" s="97">
        <f t="shared" si="6"/>
        <v>1777</v>
      </c>
    </row>
    <row r="31" spans="1:13" ht="12.75">
      <c r="A31" s="97" t="s">
        <v>629</v>
      </c>
      <c r="B31" s="97">
        <f>+'[2]Terv'!D31</f>
        <v>0</v>
      </c>
      <c r="C31" s="97"/>
      <c r="D31" s="97">
        <f t="shared" si="3"/>
        <v>0</v>
      </c>
      <c r="E31" s="97">
        <f>+'[2]Terv'!G31</f>
        <v>0</v>
      </c>
      <c r="F31" s="97"/>
      <c r="G31" s="97">
        <f t="shared" si="4"/>
        <v>0</v>
      </c>
      <c r="H31" s="97">
        <f>+'[2]Terv'!J31</f>
        <v>0</v>
      </c>
      <c r="I31" s="97">
        <v>145</v>
      </c>
      <c r="J31" s="97">
        <f t="shared" si="5"/>
        <v>145</v>
      </c>
      <c r="K31" s="97">
        <f>+'[2]Terv'!M31</f>
        <v>0</v>
      </c>
      <c r="L31" s="97"/>
      <c r="M31" s="97">
        <f t="shared" si="6"/>
        <v>0</v>
      </c>
    </row>
    <row r="32" spans="1:13" ht="12.75">
      <c r="A32" s="97" t="s">
        <v>630</v>
      </c>
      <c r="B32" s="97">
        <f>+'[2]Terv'!D32</f>
        <v>0</v>
      </c>
      <c r="C32" s="97"/>
      <c r="D32" s="97">
        <f t="shared" si="3"/>
        <v>0</v>
      </c>
      <c r="E32" s="97">
        <f>+'[2]Terv'!G32</f>
        <v>0</v>
      </c>
      <c r="F32" s="97"/>
      <c r="G32" s="97">
        <f t="shared" si="4"/>
        <v>0</v>
      </c>
      <c r="H32" s="97">
        <f>+'[2]Terv'!J32</f>
        <v>0</v>
      </c>
      <c r="I32" s="97"/>
      <c r="J32" s="97">
        <f t="shared" si="5"/>
        <v>0</v>
      </c>
      <c r="K32" s="97">
        <f>+'[2]Terv'!M32</f>
        <v>0</v>
      </c>
      <c r="L32" s="97"/>
      <c r="M32" s="97">
        <f t="shared" si="6"/>
        <v>0</v>
      </c>
    </row>
    <row r="33" spans="1:13" ht="12.75">
      <c r="A33" s="97" t="s">
        <v>472</v>
      </c>
      <c r="B33" s="97">
        <f>+'[2]Terv'!D33</f>
        <v>0</v>
      </c>
      <c r="C33" s="97"/>
      <c r="D33" s="97">
        <f t="shared" si="3"/>
        <v>0</v>
      </c>
      <c r="E33" s="97">
        <f>+'[2]Terv'!G33</f>
        <v>170</v>
      </c>
      <c r="F33" s="97"/>
      <c r="G33" s="97">
        <f t="shared" si="4"/>
        <v>170</v>
      </c>
      <c r="H33" s="97">
        <f>+'[2]Terv'!J33</f>
        <v>0</v>
      </c>
      <c r="I33" s="97"/>
      <c r="J33" s="97">
        <f t="shared" si="5"/>
        <v>0</v>
      </c>
      <c r="K33" s="97">
        <f>+'[2]Terv'!M33</f>
        <v>2550</v>
      </c>
      <c r="L33" s="97">
        <v>705</v>
      </c>
      <c r="M33" s="97">
        <f t="shared" si="6"/>
        <v>3255</v>
      </c>
    </row>
    <row r="34" spans="1:13" ht="12.75">
      <c r="A34" s="97" t="s">
        <v>473</v>
      </c>
      <c r="B34" s="97">
        <f>+'[2]Terv'!D34</f>
        <v>0</v>
      </c>
      <c r="C34" s="97"/>
      <c r="D34" s="97">
        <f t="shared" si="3"/>
        <v>0</v>
      </c>
      <c r="E34" s="97">
        <f>+'[2]Terv'!G34</f>
        <v>0</v>
      </c>
      <c r="F34" s="97"/>
      <c r="G34" s="97">
        <f t="shared" si="4"/>
        <v>0</v>
      </c>
      <c r="H34" s="97">
        <f>+'[2]Terv'!J34</f>
        <v>0</v>
      </c>
      <c r="I34" s="97"/>
      <c r="J34" s="97">
        <f t="shared" si="5"/>
        <v>0</v>
      </c>
      <c r="K34" s="97">
        <f>+'[2]Terv'!M34</f>
        <v>0</v>
      </c>
      <c r="L34" s="97"/>
      <c r="M34" s="97">
        <f t="shared" si="6"/>
        <v>0</v>
      </c>
    </row>
    <row r="35" spans="1:13" ht="12.75">
      <c r="A35" s="97" t="s">
        <v>474</v>
      </c>
      <c r="B35" s="97">
        <f>+'[2]Terv'!D35</f>
        <v>0</v>
      </c>
      <c r="C35" s="97"/>
      <c r="D35" s="97">
        <f t="shared" si="3"/>
        <v>0</v>
      </c>
      <c r="E35" s="97">
        <f>+'[2]Terv'!G35</f>
        <v>0</v>
      </c>
      <c r="F35" s="97"/>
      <c r="G35" s="97">
        <f t="shared" si="4"/>
        <v>0</v>
      </c>
      <c r="H35" s="97">
        <f>+'[2]Terv'!J35</f>
        <v>0</v>
      </c>
      <c r="I35" s="97"/>
      <c r="J35" s="97">
        <f t="shared" si="5"/>
        <v>0</v>
      </c>
      <c r="K35" s="97">
        <f>+'[2]Terv'!M35</f>
        <v>0</v>
      </c>
      <c r="L35" s="97"/>
      <c r="M35" s="97">
        <f t="shared" si="6"/>
        <v>0</v>
      </c>
    </row>
    <row r="36" spans="1:13" ht="12.75">
      <c r="A36" s="97" t="s">
        <v>475</v>
      </c>
      <c r="B36" s="97">
        <f aca="true" t="shared" si="7" ref="B36:M36">+B25-B27-B28-B29-B30-B32-B33-B34-B35-B37-B31</f>
        <v>153764</v>
      </c>
      <c r="C36" s="97">
        <f t="shared" si="7"/>
        <v>1436</v>
      </c>
      <c r="D36" s="97">
        <f t="shared" si="7"/>
        <v>155200</v>
      </c>
      <c r="E36" s="97">
        <f t="shared" si="7"/>
        <v>37849</v>
      </c>
      <c r="F36" s="97">
        <f t="shared" si="7"/>
        <v>282</v>
      </c>
      <c r="G36" s="97">
        <f t="shared" si="7"/>
        <v>38131</v>
      </c>
      <c r="H36" s="97">
        <f t="shared" si="7"/>
        <v>160298</v>
      </c>
      <c r="I36" s="97">
        <f t="shared" si="7"/>
        <v>1631</v>
      </c>
      <c r="J36" s="97">
        <f t="shared" si="7"/>
        <v>161929</v>
      </c>
      <c r="K36" s="97">
        <f t="shared" si="7"/>
        <v>159464</v>
      </c>
      <c r="L36" s="97">
        <f t="shared" si="7"/>
        <v>-29452</v>
      </c>
      <c r="M36" s="97">
        <f t="shared" si="7"/>
        <v>130012</v>
      </c>
    </row>
    <row r="37" spans="1:13" ht="12.75">
      <c r="A37" s="97" t="s">
        <v>476</v>
      </c>
      <c r="B37" s="97">
        <f>+'[2]Terv'!D37</f>
        <v>1448</v>
      </c>
      <c r="C37" s="97"/>
      <c r="D37" s="97">
        <f>+C37+B37</f>
        <v>1448</v>
      </c>
      <c r="E37" s="97">
        <f>+'[2]Terv'!G37</f>
        <v>1832</v>
      </c>
      <c r="F37" s="97"/>
      <c r="G37" s="97">
        <f>+F37+E37</f>
        <v>1832</v>
      </c>
      <c r="H37" s="97">
        <f>+'[2]Terv'!J37</f>
        <v>758</v>
      </c>
      <c r="I37" s="97"/>
      <c r="J37" s="97">
        <f>+I37+H37</f>
        <v>758</v>
      </c>
      <c r="K37" s="97">
        <f>+'[2]Terv'!M37</f>
        <v>2140</v>
      </c>
      <c r="L37" s="97"/>
      <c r="M37" s="97">
        <f>+L37+K37</f>
        <v>2140</v>
      </c>
    </row>
    <row r="38" spans="1:13" s="785" customFormat="1" ht="13.5">
      <c r="A38" s="100" t="s">
        <v>68</v>
      </c>
      <c r="B38" s="98">
        <f aca="true" t="shared" si="8" ref="B38:M38">SUM(B27:B37)</f>
        <v>155212</v>
      </c>
      <c r="C38" s="98">
        <f t="shared" si="8"/>
        <v>1436</v>
      </c>
      <c r="D38" s="98">
        <f t="shared" si="8"/>
        <v>156648</v>
      </c>
      <c r="E38" s="98">
        <f t="shared" si="8"/>
        <v>42385</v>
      </c>
      <c r="F38" s="98">
        <f t="shared" si="8"/>
        <v>4628</v>
      </c>
      <c r="G38" s="98">
        <f t="shared" si="8"/>
        <v>47013</v>
      </c>
      <c r="H38" s="98">
        <f t="shared" si="8"/>
        <v>161056</v>
      </c>
      <c r="I38" s="98">
        <f t="shared" si="8"/>
        <v>6468</v>
      </c>
      <c r="J38" s="98">
        <f t="shared" si="8"/>
        <v>167524</v>
      </c>
      <c r="K38" s="98">
        <f t="shared" si="8"/>
        <v>173040</v>
      </c>
      <c r="L38" s="98">
        <f t="shared" si="8"/>
        <v>-27332</v>
      </c>
      <c r="M38" s="98">
        <f t="shared" si="8"/>
        <v>145708</v>
      </c>
    </row>
  </sheetData>
  <mergeCells count="2">
    <mergeCell ref="K9:M9"/>
    <mergeCell ref="E6:G6"/>
  </mergeCells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&amp;R&amp;"Times New Roman,Normál"6/a. számú melléklet</oddHeader>
    <oddFooter>&amp;R2005.11.16.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:M11"/>
    </sheetView>
  </sheetViews>
  <sheetFormatPr defaultColWidth="9.140625" defaultRowHeight="12.75"/>
  <cols>
    <col min="1" max="1" width="28.8515625" style="170" customWidth="1"/>
    <col min="2" max="2" width="10.140625" style="170" customWidth="1"/>
    <col min="3" max="3" width="7.8515625" style="170" customWidth="1"/>
    <col min="4" max="5" width="10.421875" style="170" customWidth="1"/>
    <col min="6" max="6" width="8.28125" style="170" customWidth="1"/>
    <col min="7" max="7" width="10.57421875" style="170" customWidth="1"/>
    <col min="8" max="8" width="10.421875" style="170" customWidth="1"/>
    <col min="9" max="9" width="8.140625" style="170" customWidth="1"/>
    <col min="10" max="11" width="10.57421875" style="170" customWidth="1"/>
    <col min="12" max="12" width="7.8515625" style="170" customWidth="1"/>
    <col min="13" max="13" width="10.2812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12:13" ht="12.75"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5</v>
      </c>
      <c r="C6" s="771"/>
      <c r="D6" s="772"/>
      <c r="E6" s="770">
        <v>6</v>
      </c>
      <c r="F6" s="771"/>
      <c r="G6" s="772"/>
      <c r="H6" s="770">
        <v>7</v>
      </c>
      <c r="I6" s="771"/>
      <c r="J6" s="772"/>
      <c r="K6" s="770">
        <v>8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631</v>
      </c>
      <c r="C8" s="771"/>
      <c r="D8" s="772"/>
      <c r="E8" s="770" t="s">
        <v>632</v>
      </c>
      <c r="F8" s="771"/>
      <c r="G8" s="772"/>
      <c r="H8" s="770" t="s">
        <v>633</v>
      </c>
      <c r="I8" s="771"/>
      <c r="J8" s="772"/>
      <c r="K8" s="770" t="s">
        <v>634</v>
      </c>
      <c r="L8" s="771"/>
      <c r="M8" s="772"/>
    </row>
    <row r="9" spans="1:13" ht="12.75">
      <c r="A9" s="769" t="s">
        <v>518</v>
      </c>
      <c r="B9" s="771">
        <v>923215</v>
      </c>
      <c r="C9" s="771"/>
      <c r="D9" s="772"/>
      <c r="E9" s="770">
        <v>751779</v>
      </c>
      <c r="F9" s="771"/>
      <c r="G9" s="772"/>
      <c r="H9" s="770">
        <v>801115</v>
      </c>
      <c r="I9" s="771"/>
      <c r="J9" s="772"/>
      <c r="K9" s="770">
        <v>801115</v>
      </c>
      <c r="L9" s="771"/>
      <c r="M9" s="772"/>
    </row>
    <row r="10" spans="1:13" ht="12.75">
      <c r="A10" s="778" t="s">
        <v>519</v>
      </c>
      <c r="B10" s="779" t="s">
        <v>521</v>
      </c>
      <c r="C10" s="780"/>
      <c r="D10" s="781"/>
      <c r="E10" s="779"/>
      <c r="F10" s="780"/>
      <c r="G10" s="781"/>
      <c r="H10" s="779"/>
      <c r="I10" s="780"/>
      <c r="J10" s="781"/>
      <c r="K10" s="779"/>
      <c r="L10" s="780"/>
      <c r="M10" s="781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 (2)'!C13</f>
        <v>7</v>
      </c>
      <c r="C13" s="97"/>
      <c r="D13" s="97">
        <f>+C13+B13</f>
        <v>7</v>
      </c>
      <c r="E13" s="97">
        <f>+'[1]Terv (2)'!F13</f>
        <v>5</v>
      </c>
      <c r="F13" s="97"/>
      <c r="G13" s="97">
        <f>+F13+E13</f>
        <v>5</v>
      </c>
      <c r="H13" s="97">
        <f>+'[1]Terv (2)'!I13</f>
        <v>35.5</v>
      </c>
      <c r="I13" s="97"/>
      <c r="J13" s="97">
        <f>+I13+H13</f>
        <v>35.5</v>
      </c>
      <c r="K13" s="97">
        <f>+'[1]Terv (2)'!L13</f>
        <v>19.5</v>
      </c>
      <c r="L13" s="97"/>
      <c r="M13" s="97">
        <f>+L13+K13</f>
        <v>19.5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 (2)'!D15</f>
        <v>15223</v>
      </c>
      <c r="C15" s="97">
        <v>71</v>
      </c>
      <c r="D15" s="97">
        <f>+C15+B15</f>
        <v>15294</v>
      </c>
      <c r="E15" s="97">
        <f>+'[2]Terv (2)'!G15</f>
        <v>9128</v>
      </c>
      <c r="F15" s="97">
        <v>66</v>
      </c>
      <c r="G15" s="97">
        <f>+F15+E15</f>
        <v>9194</v>
      </c>
      <c r="H15" s="97">
        <f>+'[2]Terv (2)'!J15</f>
        <v>70430</v>
      </c>
      <c r="I15" s="97">
        <v>822</v>
      </c>
      <c r="J15" s="97">
        <f>+I15+H15</f>
        <v>71252</v>
      </c>
      <c r="K15" s="97">
        <f>+'[2]Terv (2)'!M15</f>
        <v>38965</v>
      </c>
      <c r="L15" s="97">
        <v>332</v>
      </c>
      <c r="M15" s="97">
        <f>+L15+K15</f>
        <v>39297</v>
      </c>
    </row>
    <row r="16" spans="1:13" ht="12.75">
      <c r="A16" s="97" t="s">
        <v>229</v>
      </c>
      <c r="B16" s="97">
        <f>+'[2]Terv (2)'!D16</f>
        <v>4543</v>
      </c>
      <c r="C16" s="97">
        <v>23</v>
      </c>
      <c r="D16" s="97">
        <f>+C16+B16</f>
        <v>4566</v>
      </c>
      <c r="E16" s="97">
        <f>+'[2]Terv (2)'!G16</f>
        <v>2960</v>
      </c>
      <c r="F16" s="97">
        <v>21</v>
      </c>
      <c r="G16" s="97">
        <f>+F16+E16</f>
        <v>2981</v>
      </c>
      <c r="H16" s="97">
        <f>+'[2]Terv (2)'!J16</f>
        <v>23338</v>
      </c>
      <c r="I16" s="97">
        <f>167+17</f>
        <v>184</v>
      </c>
      <c r="J16" s="97">
        <f>+I16+H16</f>
        <v>23522</v>
      </c>
      <c r="K16" s="97">
        <f>+'[2]Terv (2)'!M16</f>
        <v>13067</v>
      </c>
      <c r="L16" s="97">
        <v>106</v>
      </c>
      <c r="M16" s="97">
        <f>+L16+K16</f>
        <v>13173</v>
      </c>
    </row>
    <row r="17" spans="1:13" ht="12.75">
      <c r="A17" s="97" t="s">
        <v>230</v>
      </c>
      <c r="B17" s="97">
        <f>+'[2]Terv (2)'!D17</f>
        <v>16334</v>
      </c>
      <c r="C17" s="97">
        <v>640</v>
      </c>
      <c r="D17" s="97">
        <f>+C17+B17</f>
        <v>16974</v>
      </c>
      <c r="E17" s="97">
        <f>+'[2]Terv (2)'!G17</f>
        <v>4060</v>
      </c>
      <c r="F17" s="97"/>
      <c r="G17" s="97">
        <f>+F17+E17</f>
        <v>4060</v>
      </c>
      <c r="H17" s="97">
        <f>+'[2]Terv (2)'!J17</f>
        <v>24894</v>
      </c>
      <c r="I17" s="97">
        <v>496</v>
      </c>
      <c r="J17" s="97">
        <f>+I17+H17</f>
        <v>25390</v>
      </c>
      <c r="K17" s="97">
        <f>+'[2]Terv (2)'!M17</f>
        <v>14275</v>
      </c>
      <c r="L17" s="97">
        <v>139</v>
      </c>
      <c r="M17" s="97">
        <f>+L17+K17</f>
        <v>14414</v>
      </c>
    </row>
    <row r="18" spans="1:13" ht="12.75">
      <c r="A18" s="97" t="s">
        <v>231</v>
      </c>
      <c r="B18" s="97">
        <f>+'[2]Terv (2)'!D18</f>
        <v>0</v>
      </c>
      <c r="C18" s="97"/>
      <c r="D18" s="97">
        <f>+C18+B18</f>
        <v>0</v>
      </c>
      <c r="E18" s="97">
        <f>+'[2]Terv (2)'!G18</f>
        <v>0</v>
      </c>
      <c r="F18" s="97"/>
      <c r="G18" s="97">
        <f>+F18+E18</f>
        <v>0</v>
      </c>
      <c r="H18" s="97">
        <f>+'[2]Terv (2)'!J18</f>
        <v>0</v>
      </c>
      <c r="I18" s="97"/>
      <c r="J18" s="97">
        <f>+I18+H18</f>
        <v>0</v>
      </c>
      <c r="K18" s="97">
        <f>+'[2]Terv (2)'!M18</f>
        <v>0</v>
      </c>
      <c r="L18" s="97"/>
      <c r="M18" s="97">
        <f>+L18+K18</f>
        <v>0</v>
      </c>
    </row>
    <row r="19" spans="1:13" ht="12.75">
      <c r="A19" s="97" t="s">
        <v>232</v>
      </c>
      <c r="B19" s="97">
        <f>+'[2]Terv (2)'!D19</f>
        <v>0</v>
      </c>
      <c r="C19" s="97"/>
      <c r="D19" s="97">
        <f>+C19+B19</f>
        <v>0</v>
      </c>
      <c r="E19" s="97">
        <f>+'[2]Terv (2)'!G19</f>
        <v>0</v>
      </c>
      <c r="F19" s="97"/>
      <c r="G19" s="97">
        <f>+F19+E19</f>
        <v>0</v>
      </c>
      <c r="H19" s="97">
        <f>+'[2]Terv (2)'!J19</f>
        <v>0</v>
      </c>
      <c r="I19" s="97"/>
      <c r="J19" s="97">
        <f>+I19+H19</f>
        <v>0</v>
      </c>
      <c r="K19" s="97">
        <f>+'[2]Terv (2)'!M19</f>
        <v>0</v>
      </c>
      <c r="L19" s="97"/>
      <c r="M19" s="97">
        <f>+L19+K19</f>
        <v>0</v>
      </c>
    </row>
    <row r="20" spans="1:13" s="785" customFormat="1" ht="12.75">
      <c r="A20" s="98" t="s">
        <v>233</v>
      </c>
      <c r="B20" s="98">
        <f aca="true" t="shared" si="0" ref="B20:M20">SUM(B15:B19)</f>
        <v>36100</v>
      </c>
      <c r="C20" s="98">
        <f t="shared" si="0"/>
        <v>734</v>
      </c>
      <c r="D20" s="98">
        <f t="shared" si="0"/>
        <v>36834</v>
      </c>
      <c r="E20" s="98">
        <f t="shared" si="0"/>
        <v>16148</v>
      </c>
      <c r="F20" s="98">
        <f t="shared" si="0"/>
        <v>87</v>
      </c>
      <c r="G20" s="98">
        <f t="shared" si="0"/>
        <v>16235</v>
      </c>
      <c r="H20" s="98">
        <f t="shared" si="0"/>
        <v>118662</v>
      </c>
      <c r="I20" s="98">
        <f t="shared" si="0"/>
        <v>1502</v>
      </c>
      <c r="J20" s="98">
        <f t="shared" si="0"/>
        <v>120164</v>
      </c>
      <c r="K20" s="98">
        <f t="shared" si="0"/>
        <v>66307</v>
      </c>
      <c r="L20" s="98">
        <f t="shared" si="0"/>
        <v>577</v>
      </c>
      <c r="M20" s="98">
        <f t="shared" si="0"/>
        <v>66884</v>
      </c>
    </row>
    <row r="21" spans="1:13" ht="12.75">
      <c r="A21" s="97" t="s">
        <v>234</v>
      </c>
      <c r="B21" s="97">
        <f>+'[2]Terv (2)'!D21</f>
        <v>10000</v>
      </c>
      <c r="C21" s="97">
        <v>-234</v>
      </c>
      <c r="D21" s="97">
        <f>+C21+B21</f>
        <v>9766</v>
      </c>
      <c r="E21" s="97">
        <f>+'[2]Terv (2)'!G21</f>
        <v>0</v>
      </c>
      <c r="F21" s="97"/>
      <c r="G21" s="97">
        <f>+F21+E21</f>
        <v>0</v>
      </c>
      <c r="H21" s="97">
        <f>+'[2]Terv (2)'!J21</f>
        <v>0</v>
      </c>
      <c r="I21" s="97"/>
      <c r="J21" s="97">
        <f>+I21+H21</f>
        <v>0</v>
      </c>
      <c r="K21" s="97">
        <f>+'[2]Terv (2)'!M21</f>
        <v>0</v>
      </c>
      <c r="L21" s="97"/>
      <c r="M21" s="97">
        <f>+L21+K21</f>
        <v>0</v>
      </c>
    </row>
    <row r="22" spans="1:13" ht="12.75">
      <c r="A22" s="97" t="s">
        <v>627</v>
      </c>
      <c r="B22" s="97">
        <f>+'[2]Terv (2)'!D22</f>
        <v>300</v>
      </c>
      <c r="C22" s="97">
        <v>743</v>
      </c>
      <c r="D22" s="97">
        <f>+C22+B22</f>
        <v>1043</v>
      </c>
      <c r="E22" s="97">
        <f>+'[2]Terv (2)'!G22</f>
        <v>0</v>
      </c>
      <c r="F22" s="97">
        <v>100</v>
      </c>
      <c r="G22" s="97">
        <f>+F22+E22</f>
        <v>100</v>
      </c>
      <c r="H22" s="97">
        <f>+'[2]Terv (2)'!J22</f>
        <v>931</v>
      </c>
      <c r="I22" s="97">
        <v>100</v>
      </c>
      <c r="J22" s="97">
        <f>+I22+H22</f>
        <v>1031</v>
      </c>
      <c r="K22" s="97">
        <f>+'[2]Terv (2)'!M22</f>
        <v>611</v>
      </c>
      <c r="L22" s="97">
        <v>100</v>
      </c>
      <c r="M22" s="97">
        <f>+L22+K22</f>
        <v>711</v>
      </c>
    </row>
    <row r="23" spans="1:13" ht="12.75">
      <c r="A23" s="97" t="s">
        <v>451</v>
      </c>
      <c r="B23" s="97">
        <f>+'[2]Terv (2)'!D23</f>
        <v>0</v>
      </c>
      <c r="C23" s="97"/>
      <c r="D23" s="97">
        <f>+C23+B23</f>
        <v>0</v>
      </c>
      <c r="E23" s="97">
        <f>+'[2]Terv (2)'!G23</f>
        <v>0</v>
      </c>
      <c r="F23" s="97"/>
      <c r="G23" s="97">
        <f>+F23+E23</f>
        <v>0</v>
      </c>
      <c r="H23" s="97">
        <f>+'[2]Terv (2)'!J23</f>
        <v>0</v>
      </c>
      <c r="I23" s="97"/>
      <c r="J23" s="97">
        <f>+I23+H23</f>
        <v>0</v>
      </c>
      <c r="K23" s="97">
        <f>+'[2]Terv (2)'!M23</f>
        <v>0</v>
      </c>
      <c r="L23" s="97"/>
      <c r="M23" s="97">
        <f>+L23+K23</f>
        <v>0</v>
      </c>
    </row>
    <row r="24" spans="1:13" s="785" customFormat="1" ht="12.75">
      <c r="A24" s="98" t="s">
        <v>62</v>
      </c>
      <c r="B24" s="98">
        <f aca="true" t="shared" si="1" ref="B24:M24">SUM(B21:B23)</f>
        <v>10300</v>
      </c>
      <c r="C24" s="98">
        <f t="shared" si="1"/>
        <v>509</v>
      </c>
      <c r="D24" s="98">
        <f t="shared" si="1"/>
        <v>10809</v>
      </c>
      <c r="E24" s="98">
        <f t="shared" si="1"/>
        <v>0</v>
      </c>
      <c r="F24" s="98">
        <f t="shared" si="1"/>
        <v>100</v>
      </c>
      <c r="G24" s="98">
        <f t="shared" si="1"/>
        <v>100</v>
      </c>
      <c r="H24" s="98">
        <f t="shared" si="1"/>
        <v>931</v>
      </c>
      <c r="I24" s="98">
        <f t="shared" si="1"/>
        <v>100</v>
      </c>
      <c r="J24" s="98">
        <f t="shared" si="1"/>
        <v>1031</v>
      </c>
      <c r="K24" s="98">
        <f t="shared" si="1"/>
        <v>611</v>
      </c>
      <c r="L24" s="98">
        <f t="shared" si="1"/>
        <v>100</v>
      </c>
      <c r="M24" s="98">
        <f t="shared" si="1"/>
        <v>711</v>
      </c>
    </row>
    <row r="25" spans="1:13" s="785" customFormat="1" ht="13.5">
      <c r="A25" s="100" t="s">
        <v>63</v>
      </c>
      <c r="B25" s="98">
        <f aca="true" t="shared" si="2" ref="B25:M25">SUM(B20+B24)</f>
        <v>46400</v>
      </c>
      <c r="C25" s="98">
        <f t="shared" si="2"/>
        <v>1243</v>
      </c>
      <c r="D25" s="98">
        <f t="shared" si="2"/>
        <v>47643</v>
      </c>
      <c r="E25" s="98">
        <f t="shared" si="2"/>
        <v>16148</v>
      </c>
      <c r="F25" s="98">
        <f t="shared" si="2"/>
        <v>187</v>
      </c>
      <c r="G25" s="98">
        <f t="shared" si="2"/>
        <v>16335</v>
      </c>
      <c r="H25" s="98">
        <f t="shared" si="2"/>
        <v>119593</v>
      </c>
      <c r="I25" s="98">
        <f t="shared" si="2"/>
        <v>1602</v>
      </c>
      <c r="J25" s="98">
        <f t="shared" si="2"/>
        <v>121195</v>
      </c>
      <c r="K25" s="98">
        <f t="shared" si="2"/>
        <v>66918</v>
      </c>
      <c r="L25" s="98">
        <f t="shared" si="2"/>
        <v>677</v>
      </c>
      <c r="M25" s="98">
        <f t="shared" si="2"/>
        <v>67595</v>
      </c>
    </row>
    <row r="26" spans="1:13" s="785" customFormat="1" ht="12.75">
      <c r="A26" s="98" t="s">
        <v>64</v>
      </c>
      <c r="B26" s="98"/>
      <c r="C26" s="98"/>
      <c r="D26" s="97"/>
      <c r="E26" s="98"/>
      <c r="F26" s="98"/>
      <c r="G26" s="97"/>
      <c r="H26" s="98"/>
      <c r="I26" s="98"/>
      <c r="J26" s="97"/>
      <c r="K26" s="98"/>
      <c r="L26" s="98"/>
      <c r="M26" s="97"/>
    </row>
    <row r="27" spans="1:13" ht="12.75">
      <c r="A27" s="97" t="s">
        <v>65</v>
      </c>
      <c r="B27" s="97">
        <f>+'[2]Terv (2)'!D27</f>
        <v>0</v>
      </c>
      <c r="C27" s="97"/>
      <c r="D27" s="97">
        <f aca="true" t="shared" si="3" ref="D27:D35">+C27+B27</f>
        <v>0</v>
      </c>
      <c r="E27" s="97">
        <f>+'[2]Terv (2)'!G27</f>
        <v>0</v>
      </c>
      <c r="F27" s="97"/>
      <c r="G27" s="97">
        <f aca="true" t="shared" si="4" ref="G27:G35">+F27+E27</f>
        <v>0</v>
      </c>
      <c r="H27" s="97">
        <f>+'[2]Terv (2)'!J27</f>
        <v>6076</v>
      </c>
      <c r="I27" s="97"/>
      <c r="J27" s="97">
        <f aca="true" t="shared" si="5" ref="J27:J35">+I27+H27</f>
        <v>6076</v>
      </c>
      <c r="K27" s="97">
        <f>+'[2]Terv (2)'!M27</f>
        <v>3795</v>
      </c>
      <c r="L27" s="97"/>
      <c r="M27" s="97">
        <f aca="true" t="shared" si="6" ref="M27:M35">+L27+K27</f>
        <v>3795</v>
      </c>
    </row>
    <row r="28" spans="1:13" ht="12.75">
      <c r="A28" s="97" t="s">
        <v>66</v>
      </c>
      <c r="B28" s="97">
        <f>+'[2]Terv (2)'!D28</f>
        <v>0</v>
      </c>
      <c r="C28" s="97"/>
      <c r="D28" s="97">
        <f t="shared" si="3"/>
        <v>0</v>
      </c>
      <c r="E28" s="97">
        <f>+'[2]Terv (2)'!G28</f>
        <v>0</v>
      </c>
      <c r="F28" s="97"/>
      <c r="G28" s="97">
        <f t="shared" si="4"/>
        <v>0</v>
      </c>
      <c r="H28" s="97">
        <f>+'[2]Terv (2)'!J28</f>
        <v>0</v>
      </c>
      <c r="I28" s="97"/>
      <c r="J28" s="97">
        <f t="shared" si="5"/>
        <v>0</v>
      </c>
      <c r="K28" s="97">
        <f>+'[2]Terv (2)'!M28</f>
        <v>0</v>
      </c>
      <c r="L28" s="97"/>
      <c r="M28" s="97">
        <f t="shared" si="6"/>
        <v>0</v>
      </c>
    </row>
    <row r="29" spans="1:13" ht="12.75">
      <c r="A29" s="97" t="s">
        <v>67</v>
      </c>
      <c r="B29" s="97">
        <f>+'[2]Terv (2)'!D29</f>
        <v>169</v>
      </c>
      <c r="C29" s="97"/>
      <c r="D29" s="97">
        <f t="shared" si="3"/>
        <v>169</v>
      </c>
      <c r="E29" s="97">
        <f>+'[2]Terv (2)'!G29</f>
        <v>0</v>
      </c>
      <c r="F29" s="97"/>
      <c r="G29" s="97">
        <f t="shared" si="4"/>
        <v>0</v>
      </c>
      <c r="H29" s="97">
        <f>+'[2]Terv (2)'!J29</f>
        <v>150</v>
      </c>
      <c r="I29" s="97">
        <v>142</v>
      </c>
      <c r="J29" s="97">
        <f t="shared" si="5"/>
        <v>292</v>
      </c>
      <c r="K29" s="97">
        <f>+'[2]Terv (2)'!M29</f>
        <v>0</v>
      </c>
      <c r="L29" s="97"/>
      <c r="M29" s="97">
        <f t="shared" si="6"/>
        <v>0</v>
      </c>
    </row>
    <row r="30" spans="1:13" ht="12.75">
      <c r="A30" s="97" t="s">
        <v>628</v>
      </c>
      <c r="B30" s="97">
        <f>+'[2]Terv (2)'!D30</f>
        <v>42</v>
      </c>
      <c r="C30" s="97"/>
      <c r="D30" s="97">
        <f t="shared" si="3"/>
        <v>42</v>
      </c>
      <c r="E30" s="97">
        <f>+'[2]Terv (2)'!G30</f>
        <v>0</v>
      </c>
      <c r="F30" s="97"/>
      <c r="G30" s="97">
        <f t="shared" si="4"/>
        <v>0</v>
      </c>
      <c r="H30" s="97">
        <f>+'[2]Terv (2)'!J30</f>
        <v>949</v>
      </c>
      <c r="I30" s="97"/>
      <c r="J30" s="97">
        <f t="shared" si="5"/>
        <v>949</v>
      </c>
      <c r="K30" s="97">
        <f>+'[2]Terv (2)'!M30</f>
        <v>569</v>
      </c>
      <c r="L30" s="97"/>
      <c r="M30" s="97">
        <f t="shared" si="6"/>
        <v>569</v>
      </c>
    </row>
    <row r="31" spans="1:13" ht="12.75">
      <c r="A31" s="97" t="s">
        <v>629</v>
      </c>
      <c r="B31" s="97">
        <f>+'[2]Terv (2)'!D31</f>
        <v>0</v>
      </c>
      <c r="C31" s="97"/>
      <c r="D31" s="97">
        <f t="shared" si="3"/>
        <v>0</v>
      </c>
      <c r="E31" s="97">
        <f>+'[2]Terv (2)'!G31</f>
        <v>0</v>
      </c>
      <c r="F31" s="97"/>
      <c r="G31" s="97">
        <f t="shared" si="4"/>
        <v>0</v>
      </c>
      <c r="H31" s="97">
        <f>+'[2]Terv (2)'!J31</f>
        <v>0</v>
      </c>
      <c r="I31" s="97"/>
      <c r="J31" s="97">
        <f t="shared" si="5"/>
        <v>0</v>
      </c>
      <c r="K31" s="97">
        <f>+'[2]Terv (2)'!M31</f>
        <v>0</v>
      </c>
      <c r="L31" s="97"/>
      <c r="M31" s="97">
        <f t="shared" si="6"/>
        <v>0</v>
      </c>
    </row>
    <row r="32" spans="1:13" ht="12.75">
      <c r="A32" s="97" t="s">
        <v>630</v>
      </c>
      <c r="B32" s="97">
        <f>+'[2]Terv (2)'!D32</f>
        <v>0</v>
      </c>
      <c r="C32" s="97"/>
      <c r="D32" s="97">
        <f t="shared" si="3"/>
        <v>0</v>
      </c>
      <c r="E32" s="97">
        <f>+'[2]Terv (2)'!G32</f>
        <v>0</v>
      </c>
      <c r="F32" s="97"/>
      <c r="G32" s="97">
        <f t="shared" si="4"/>
        <v>0</v>
      </c>
      <c r="H32" s="97">
        <f>+'[2]Terv (2)'!J32</f>
        <v>0</v>
      </c>
      <c r="I32" s="97"/>
      <c r="J32" s="97">
        <f t="shared" si="5"/>
        <v>0</v>
      </c>
      <c r="K32" s="97">
        <f>+'[2]Terv (2)'!M32</f>
        <v>0</v>
      </c>
      <c r="L32" s="97"/>
      <c r="M32" s="97">
        <f t="shared" si="6"/>
        <v>0</v>
      </c>
    </row>
    <row r="33" spans="1:13" ht="12.75">
      <c r="A33" s="97" t="s">
        <v>472</v>
      </c>
      <c r="B33" s="97">
        <f>+'[2]Terv (2)'!D33</f>
        <v>0</v>
      </c>
      <c r="C33" s="97"/>
      <c r="D33" s="97">
        <f t="shared" si="3"/>
        <v>0</v>
      </c>
      <c r="E33" s="97">
        <f>+'[2]Terv (2)'!G33</f>
        <v>0</v>
      </c>
      <c r="F33" s="97"/>
      <c r="G33" s="97">
        <f t="shared" si="4"/>
        <v>0</v>
      </c>
      <c r="H33" s="97">
        <f>+'[2]Terv (2)'!J33</f>
        <v>375</v>
      </c>
      <c r="I33" s="97"/>
      <c r="J33" s="97">
        <f t="shared" si="5"/>
        <v>375</v>
      </c>
      <c r="K33" s="97">
        <f>+'[2]Terv (2)'!M33</f>
        <v>0</v>
      </c>
      <c r="L33" s="97"/>
      <c r="M33" s="97">
        <f t="shared" si="6"/>
        <v>0</v>
      </c>
    </row>
    <row r="34" spans="1:13" ht="12.75">
      <c r="A34" s="97" t="s">
        <v>473</v>
      </c>
      <c r="B34" s="97">
        <f>+'[2]Terv (2)'!D34</f>
        <v>0</v>
      </c>
      <c r="C34" s="97"/>
      <c r="D34" s="97">
        <f t="shared" si="3"/>
        <v>0</v>
      </c>
      <c r="E34" s="97">
        <f>+'[2]Terv (2)'!G34</f>
        <v>0</v>
      </c>
      <c r="F34" s="97"/>
      <c r="G34" s="97">
        <f t="shared" si="4"/>
        <v>0</v>
      </c>
      <c r="H34" s="97">
        <f>+'[2]Terv (2)'!J34</f>
        <v>320</v>
      </c>
      <c r="I34" s="97"/>
      <c r="J34" s="97">
        <f t="shared" si="5"/>
        <v>320</v>
      </c>
      <c r="K34" s="97">
        <f>+'[2]Terv (2)'!M34</f>
        <v>200</v>
      </c>
      <c r="L34" s="97"/>
      <c r="M34" s="97">
        <f t="shared" si="6"/>
        <v>200</v>
      </c>
    </row>
    <row r="35" spans="1:13" ht="12.75">
      <c r="A35" s="97" t="s">
        <v>474</v>
      </c>
      <c r="B35" s="97">
        <f>+'[2]Terv (2)'!D35</f>
        <v>0</v>
      </c>
      <c r="C35" s="97"/>
      <c r="D35" s="97">
        <f t="shared" si="3"/>
        <v>0</v>
      </c>
      <c r="E35" s="97">
        <f>+'[2]Terv (2)'!G35</f>
        <v>0</v>
      </c>
      <c r="F35" s="97"/>
      <c r="G35" s="97">
        <f t="shared" si="4"/>
        <v>0</v>
      </c>
      <c r="H35" s="97">
        <f>+'[2]Terv (2)'!J35</f>
        <v>0</v>
      </c>
      <c r="I35" s="97"/>
      <c r="J35" s="97">
        <f t="shared" si="5"/>
        <v>0</v>
      </c>
      <c r="K35" s="97">
        <f>+'[2]Terv (2)'!M35</f>
        <v>0</v>
      </c>
      <c r="L35" s="97"/>
      <c r="M35" s="97">
        <f t="shared" si="6"/>
        <v>0</v>
      </c>
    </row>
    <row r="36" spans="1:13" ht="12.75">
      <c r="A36" s="97" t="s">
        <v>475</v>
      </c>
      <c r="B36" s="97">
        <f aca="true" t="shared" si="7" ref="B36:M36">+B25-B27-B28-B29-B30-B32-B33-B34-B35-B37-B31</f>
        <v>45621</v>
      </c>
      <c r="C36" s="97">
        <f t="shared" si="7"/>
        <v>1243</v>
      </c>
      <c r="D36" s="97">
        <f t="shared" si="7"/>
        <v>46864</v>
      </c>
      <c r="E36" s="97">
        <f t="shared" si="7"/>
        <v>15851</v>
      </c>
      <c r="F36" s="97">
        <f t="shared" si="7"/>
        <v>187</v>
      </c>
      <c r="G36" s="97">
        <f t="shared" si="7"/>
        <v>16038</v>
      </c>
      <c r="H36" s="97">
        <f t="shared" si="7"/>
        <v>110967</v>
      </c>
      <c r="I36" s="97">
        <f t="shared" si="7"/>
        <v>1460</v>
      </c>
      <c r="J36" s="97">
        <f t="shared" si="7"/>
        <v>112427</v>
      </c>
      <c r="K36" s="97">
        <f t="shared" si="7"/>
        <v>61928</v>
      </c>
      <c r="L36" s="97">
        <f t="shared" si="7"/>
        <v>677</v>
      </c>
      <c r="M36" s="97">
        <f t="shared" si="7"/>
        <v>62605</v>
      </c>
    </row>
    <row r="37" spans="1:13" ht="12.75">
      <c r="A37" s="97" t="s">
        <v>476</v>
      </c>
      <c r="B37" s="97">
        <f>+'[2]Terv (2)'!D37</f>
        <v>568</v>
      </c>
      <c r="C37" s="97"/>
      <c r="D37" s="97">
        <f>+C37+B37</f>
        <v>568</v>
      </c>
      <c r="E37" s="97">
        <f>+'[2]Terv (2)'!G37</f>
        <v>297</v>
      </c>
      <c r="F37" s="97"/>
      <c r="G37" s="97">
        <f>+F37+E37</f>
        <v>297</v>
      </c>
      <c r="H37" s="97">
        <f>+'[2]Terv (2)'!J37</f>
        <v>756</v>
      </c>
      <c r="I37" s="97"/>
      <c r="J37" s="97">
        <f>+I37+H37</f>
        <v>756</v>
      </c>
      <c r="K37" s="97">
        <f>+'[2]Terv (2)'!M37</f>
        <v>426</v>
      </c>
      <c r="L37" s="97"/>
      <c r="M37" s="97">
        <f>+L37+K37</f>
        <v>426</v>
      </c>
    </row>
    <row r="38" spans="1:13" s="785" customFormat="1" ht="13.5">
      <c r="A38" s="100" t="s">
        <v>68</v>
      </c>
      <c r="B38" s="98">
        <f aca="true" t="shared" si="8" ref="B38:M38">SUM(B27:B37)</f>
        <v>46400</v>
      </c>
      <c r="C38" s="98">
        <f t="shared" si="8"/>
        <v>1243</v>
      </c>
      <c r="D38" s="98">
        <f t="shared" si="8"/>
        <v>47643</v>
      </c>
      <c r="E38" s="98">
        <f t="shared" si="8"/>
        <v>16148</v>
      </c>
      <c r="F38" s="98">
        <f t="shared" si="8"/>
        <v>187</v>
      </c>
      <c r="G38" s="98">
        <f t="shared" si="8"/>
        <v>16335</v>
      </c>
      <c r="H38" s="98">
        <f t="shared" si="8"/>
        <v>119593</v>
      </c>
      <c r="I38" s="98">
        <f t="shared" si="8"/>
        <v>1602</v>
      </c>
      <c r="J38" s="98">
        <f t="shared" si="8"/>
        <v>121195</v>
      </c>
      <c r="K38" s="98">
        <f t="shared" si="8"/>
        <v>66918</v>
      </c>
      <c r="L38" s="98">
        <f t="shared" si="8"/>
        <v>677</v>
      </c>
      <c r="M38" s="98">
        <f t="shared" si="8"/>
        <v>67595</v>
      </c>
    </row>
  </sheetData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&amp;C&amp;8 2.&amp;R&amp;"Times New Roman,Normál"6/a. számú melléklet</oddHeader>
    <oddFooter>&amp;R2005.11.16.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1" sqref="A11"/>
      <selection pane="bottomRight" activeCell="B11" sqref="B11:M11"/>
    </sheetView>
  </sheetViews>
  <sheetFormatPr defaultColWidth="9.140625" defaultRowHeight="12.75"/>
  <cols>
    <col min="1" max="1" width="28.8515625" style="170" customWidth="1"/>
    <col min="2" max="2" width="11.00390625" style="170" customWidth="1"/>
    <col min="3" max="3" width="8.00390625" style="170" customWidth="1"/>
    <col min="4" max="4" width="10.8515625" style="170" customWidth="1"/>
    <col min="5" max="5" width="10.421875" style="170" customWidth="1"/>
    <col min="6" max="6" width="8.28125" style="170" customWidth="1"/>
    <col min="7" max="7" width="10.28125" style="170" customWidth="1"/>
    <col min="8" max="8" width="10.421875" style="170" customWidth="1"/>
    <col min="9" max="9" width="8.140625" style="170" customWidth="1"/>
    <col min="10" max="10" width="10.00390625" style="170" customWidth="1"/>
    <col min="11" max="11" width="10.57421875" style="170" customWidth="1"/>
    <col min="12" max="12" width="8.140625" style="170" customWidth="1"/>
    <col min="13" max="13" width="10.0039062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12:13" ht="12.75"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9</v>
      </c>
      <c r="C6" s="771"/>
      <c r="D6" s="772"/>
      <c r="E6" s="770">
        <v>10</v>
      </c>
      <c r="F6" s="771"/>
      <c r="G6" s="772"/>
      <c r="H6" s="770">
        <v>11</v>
      </c>
      <c r="I6" s="771"/>
      <c r="J6" s="772"/>
      <c r="K6" s="770">
        <v>12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635</v>
      </c>
      <c r="C8" s="771"/>
      <c r="D8" s="772"/>
      <c r="E8" s="770" t="s">
        <v>636</v>
      </c>
      <c r="F8" s="771"/>
      <c r="G8" s="772"/>
      <c r="H8" s="770" t="s">
        <v>637</v>
      </c>
      <c r="I8" s="771"/>
      <c r="J8" s="772"/>
      <c r="K8" s="770" t="s">
        <v>638</v>
      </c>
      <c r="L8" s="771"/>
      <c r="M8" s="772"/>
    </row>
    <row r="9" spans="1:13" ht="12.75">
      <c r="A9" s="769" t="s">
        <v>518</v>
      </c>
      <c r="B9" s="770">
        <v>801115</v>
      </c>
      <c r="C9" s="771"/>
      <c r="D9" s="772"/>
      <c r="E9" s="770">
        <v>801115</v>
      </c>
      <c r="F9" s="771"/>
      <c r="G9" s="772"/>
      <c r="H9" s="770">
        <v>801115</v>
      </c>
      <c r="I9" s="771"/>
      <c r="J9" s="772"/>
      <c r="K9" s="770">
        <v>801115</v>
      </c>
      <c r="L9" s="771"/>
      <c r="M9" s="772"/>
    </row>
    <row r="10" spans="1:13" ht="12.75">
      <c r="A10" s="778" t="s">
        <v>519</v>
      </c>
      <c r="B10" s="779" t="s">
        <v>521</v>
      </c>
      <c r="C10" s="780"/>
      <c r="D10" s="781"/>
      <c r="E10" s="779"/>
      <c r="F10" s="780"/>
      <c r="G10" s="781"/>
      <c r="H10" s="779"/>
      <c r="I10" s="780"/>
      <c r="J10" s="781"/>
      <c r="K10" s="779"/>
      <c r="L10" s="780"/>
      <c r="M10" s="781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 (3)'!C13</f>
        <v>30</v>
      </c>
      <c r="C13" s="97"/>
      <c r="D13" s="97">
        <f>+C13+B13</f>
        <v>30</v>
      </c>
      <c r="E13" s="97">
        <f>+'[1]Terv (3)'!F13</f>
        <v>32</v>
      </c>
      <c r="F13" s="97"/>
      <c r="G13" s="97">
        <f>+F13+E13</f>
        <v>32</v>
      </c>
      <c r="H13" s="97">
        <f>+'[1]Terv (3)'!I13</f>
        <v>23</v>
      </c>
      <c r="I13" s="97"/>
      <c r="J13" s="97">
        <f>+I13+H13</f>
        <v>23</v>
      </c>
      <c r="K13" s="97">
        <f>+'[1]Terv (3)'!L13</f>
        <v>24</v>
      </c>
      <c r="L13" s="97"/>
      <c r="M13" s="97">
        <f>+L13+K13</f>
        <v>24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 (3)'!D15</f>
        <v>58127</v>
      </c>
      <c r="C15" s="97">
        <v>571</v>
      </c>
      <c r="D15" s="97">
        <f>+C15+B15</f>
        <v>58698</v>
      </c>
      <c r="E15" s="97">
        <f>+'[2]Terv (3)'!G15</f>
        <v>67352</v>
      </c>
      <c r="F15" s="97">
        <v>812</v>
      </c>
      <c r="G15" s="97">
        <f>+F15+E15</f>
        <v>68164</v>
      </c>
      <c r="H15" s="97">
        <f>+'[2]Terv (3)'!J15</f>
        <v>41536</v>
      </c>
      <c r="I15" s="97">
        <v>420</v>
      </c>
      <c r="J15" s="97">
        <f>+I15+H15</f>
        <v>41956</v>
      </c>
      <c r="K15" s="97">
        <f>+'[2]Terv (3)'!M15</f>
        <v>45407</v>
      </c>
      <c r="L15" s="97">
        <v>427</v>
      </c>
      <c r="M15" s="97">
        <f>+L15+K15</f>
        <v>45834</v>
      </c>
    </row>
    <row r="16" spans="1:13" ht="12.75">
      <c r="A16" s="97" t="s">
        <v>229</v>
      </c>
      <c r="B16" s="97">
        <f>+'[2]Terv (3)'!D16</f>
        <v>19245</v>
      </c>
      <c r="C16" s="97">
        <f>169+17</f>
        <v>186</v>
      </c>
      <c r="D16" s="97">
        <f>+C16+B16</f>
        <v>19431</v>
      </c>
      <c r="E16" s="97">
        <f>+'[2]Terv (3)'!G16</f>
        <v>22250</v>
      </c>
      <c r="F16" s="97">
        <f>183+19</f>
        <v>202</v>
      </c>
      <c r="G16" s="97">
        <f>+F16+E16</f>
        <v>22452</v>
      </c>
      <c r="H16" s="97">
        <f>+'[2]Terv (3)'!J16</f>
        <v>13909</v>
      </c>
      <c r="I16" s="97">
        <f>131+14</f>
        <v>145</v>
      </c>
      <c r="J16" s="97">
        <f>+I16+H16</f>
        <v>14054</v>
      </c>
      <c r="K16" s="97">
        <f>+'[2]Terv (3)'!M16</f>
        <v>15123</v>
      </c>
      <c r="L16" s="97">
        <f>106+11</f>
        <v>117</v>
      </c>
      <c r="M16" s="97">
        <f>+L16+K16</f>
        <v>15240</v>
      </c>
    </row>
    <row r="17" spans="1:13" ht="12.75">
      <c r="A17" s="97" t="s">
        <v>230</v>
      </c>
      <c r="B17" s="97">
        <f>+'[2]Terv (3)'!D17</f>
        <v>22233</v>
      </c>
      <c r="C17" s="97">
        <v>107</v>
      </c>
      <c r="D17" s="97">
        <f>+C17+B17</f>
        <v>22340</v>
      </c>
      <c r="E17" s="97">
        <f>+'[2]Terv (3)'!G17</f>
        <v>21284</v>
      </c>
      <c r="F17" s="97">
        <v>383</v>
      </c>
      <c r="G17" s="97">
        <f>+F17+E17</f>
        <v>21667</v>
      </c>
      <c r="H17" s="97">
        <f>+'[2]Terv (3)'!J17</f>
        <v>16247</v>
      </c>
      <c r="I17" s="97">
        <v>178</v>
      </c>
      <c r="J17" s="97">
        <f>+I17+H17</f>
        <v>16425</v>
      </c>
      <c r="K17" s="97">
        <f>+'[2]Terv (3)'!M17</f>
        <v>17858</v>
      </c>
      <c r="L17" s="97">
        <v>860</v>
      </c>
      <c r="M17" s="97">
        <f>+L17+K17</f>
        <v>18718</v>
      </c>
    </row>
    <row r="18" spans="1:13" ht="12.75">
      <c r="A18" s="97" t="s">
        <v>231</v>
      </c>
      <c r="B18" s="97">
        <f>+'[2]Terv (3)'!D18</f>
        <v>0</v>
      </c>
      <c r="C18" s="97"/>
      <c r="D18" s="97">
        <f>+C18+B18</f>
        <v>0</v>
      </c>
      <c r="E18" s="97">
        <f>+'[2]Terv (3)'!G18</f>
        <v>0</v>
      </c>
      <c r="F18" s="97"/>
      <c r="G18" s="97">
        <f>+F18+E18</f>
        <v>0</v>
      </c>
      <c r="H18" s="97">
        <f>+'[2]Terv (3)'!J18</f>
        <v>0</v>
      </c>
      <c r="I18" s="97"/>
      <c r="J18" s="97">
        <f>+I18+H18</f>
        <v>0</v>
      </c>
      <c r="K18" s="97">
        <f>+'[2]Terv (3)'!M18</f>
        <v>0</v>
      </c>
      <c r="L18" s="97"/>
      <c r="M18" s="97">
        <f>+L18+K18</f>
        <v>0</v>
      </c>
    </row>
    <row r="19" spans="1:13" ht="12.75">
      <c r="A19" s="97" t="s">
        <v>232</v>
      </c>
      <c r="B19" s="97">
        <f>+'[2]Terv (3)'!D19</f>
        <v>0</v>
      </c>
      <c r="C19" s="97"/>
      <c r="D19" s="97">
        <f>+C19+B19</f>
        <v>0</v>
      </c>
      <c r="E19" s="97">
        <f>+'[2]Terv (3)'!G19</f>
        <v>0</v>
      </c>
      <c r="F19" s="97"/>
      <c r="G19" s="97">
        <f>+F19+E19</f>
        <v>0</v>
      </c>
      <c r="H19" s="97">
        <f>+'[2]Terv (3)'!J19</f>
        <v>0</v>
      </c>
      <c r="I19" s="97"/>
      <c r="J19" s="97">
        <f>+I19+H19</f>
        <v>0</v>
      </c>
      <c r="K19" s="97">
        <f>+'[2]Terv (3)'!M19</f>
        <v>0</v>
      </c>
      <c r="L19" s="97"/>
      <c r="M19" s="97">
        <f>+L19+K19</f>
        <v>0</v>
      </c>
    </row>
    <row r="20" spans="1:13" s="785" customFormat="1" ht="12.75">
      <c r="A20" s="98" t="s">
        <v>233</v>
      </c>
      <c r="B20" s="98">
        <f aca="true" t="shared" si="0" ref="B20:M20">SUM(B15:B19)</f>
        <v>99605</v>
      </c>
      <c r="C20" s="98">
        <f t="shared" si="0"/>
        <v>864</v>
      </c>
      <c r="D20" s="98">
        <f t="shared" si="0"/>
        <v>100469</v>
      </c>
      <c r="E20" s="98">
        <f t="shared" si="0"/>
        <v>110886</v>
      </c>
      <c r="F20" s="98">
        <f t="shared" si="0"/>
        <v>1397</v>
      </c>
      <c r="G20" s="98">
        <f t="shared" si="0"/>
        <v>112283</v>
      </c>
      <c r="H20" s="98">
        <f t="shared" si="0"/>
        <v>71692</v>
      </c>
      <c r="I20" s="98">
        <f t="shared" si="0"/>
        <v>743</v>
      </c>
      <c r="J20" s="98">
        <f t="shared" si="0"/>
        <v>72435</v>
      </c>
      <c r="K20" s="98">
        <f t="shared" si="0"/>
        <v>78388</v>
      </c>
      <c r="L20" s="98">
        <f t="shared" si="0"/>
        <v>1404</v>
      </c>
      <c r="M20" s="98">
        <f t="shared" si="0"/>
        <v>79792</v>
      </c>
    </row>
    <row r="21" spans="1:13" ht="12.75">
      <c r="A21" s="97" t="s">
        <v>234</v>
      </c>
      <c r="B21" s="97">
        <f>+'[2]Terv (3)'!D21</f>
        <v>0</v>
      </c>
      <c r="C21" s="97"/>
      <c r="D21" s="97">
        <f>+C21+B21</f>
        <v>0</v>
      </c>
      <c r="E21" s="97">
        <f>+'[2]Terv (3)'!G21</f>
        <v>0</v>
      </c>
      <c r="F21" s="97"/>
      <c r="G21" s="97">
        <f>+F21+E21</f>
        <v>0</v>
      </c>
      <c r="H21" s="97">
        <f>+'[2]Terv (3)'!J21</f>
        <v>0</v>
      </c>
      <c r="I21" s="97"/>
      <c r="J21" s="97">
        <f>+I21+H21</f>
        <v>0</v>
      </c>
      <c r="K21" s="97">
        <f>+'[2]Terv (3)'!M21</f>
        <v>6500</v>
      </c>
      <c r="L21" s="97"/>
      <c r="M21" s="97">
        <f>+L21+K21</f>
        <v>6500</v>
      </c>
    </row>
    <row r="22" spans="1:13" ht="12.75">
      <c r="A22" s="97" t="s">
        <v>627</v>
      </c>
      <c r="B22" s="97">
        <f>+'[2]Terv (3)'!D22</f>
        <v>460</v>
      </c>
      <c r="C22" s="97"/>
      <c r="D22" s="97">
        <f>+C22+B22</f>
        <v>460</v>
      </c>
      <c r="E22" s="97">
        <f>+'[2]Terv (3)'!G22</f>
        <v>906</v>
      </c>
      <c r="F22" s="97">
        <v>100</v>
      </c>
      <c r="G22" s="97">
        <f>+F22+E22</f>
        <v>1006</v>
      </c>
      <c r="H22" s="97">
        <f>+'[2]Terv (3)'!J22</f>
        <v>377</v>
      </c>
      <c r="I22" s="97"/>
      <c r="J22" s="97">
        <f>+I22+H22</f>
        <v>377</v>
      </c>
      <c r="K22" s="97">
        <f>+'[2]Terv (3)'!M22</f>
        <v>359</v>
      </c>
      <c r="L22" s="97"/>
      <c r="M22" s="97">
        <f>+L22+K22</f>
        <v>359</v>
      </c>
    </row>
    <row r="23" spans="1:13" ht="12.75">
      <c r="A23" s="97" t="s">
        <v>451</v>
      </c>
      <c r="B23" s="97">
        <f>+'[2]Terv (3)'!D23</f>
        <v>0</v>
      </c>
      <c r="C23" s="97"/>
      <c r="D23" s="97">
        <f>+C23+B23</f>
        <v>0</v>
      </c>
      <c r="E23" s="97">
        <f>+'[2]Terv (3)'!G23</f>
        <v>0</v>
      </c>
      <c r="F23" s="97"/>
      <c r="G23" s="97">
        <f>+F23+E23</f>
        <v>0</v>
      </c>
      <c r="H23" s="97">
        <f>+'[2]Terv (3)'!J23</f>
        <v>0</v>
      </c>
      <c r="I23" s="97"/>
      <c r="J23" s="97">
        <f>+I23+H23</f>
        <v>0</v>
      </c>
      <c r="K23" s="97">
        <f>+'[2]Terv (3)'!M23</f>
        <v>0</v>
      </c>
      <c r="L23" s="97"/>
      <c r="M23" s="97">
        <f>+L23+K23</f>
        <v>0</v>
      </c>
    </row>
    <row r="24" spans="1:13" s="785" customFormat="1" ht="12.75">
      <c r="A24" s="98" t="s">
        <v>62</v>
      </c>
      <c r="B24" s="98">
        <f aca="true" t="shared" si="1" ref="B24:M24">SUM(B21:B23)</f>
        <v>460</v>
      </c>
      <c r="C24" s="98">
        <f t="shared" si="1"/>
        <v>0</v>
      </c>
      <c r="D24" s="98">
        <f t="shared" si="1"/>
        <v>460</v>
      </c>
      <c r="E24" s="98">
        <f t="shared" si="1"/>
        <v>906</v>
      </c>
      <c r="F24" s="98">
        <f t="shared" si="1"/>
        <v>100</v>
      </c>
      <c r="G24" s="98">
        <f t="shared" si="1"/>
        <v>1006</v>
      </c>
      <c r="H24" s="98">
        <f t="shared" si="1"/>
        <v>377</v>
      </c>
      <c r="I24" s="98">
        <f t="shared" si="1"/>
        <v>0</v>
      </c>
      <c r="J24" s="98">
        <f t="shared" si="1"/>
        <v>377</v>
      </c>
      <c r="K24" s="98">
        <f t="shared" si="1"/>
        <v>6859</v>
      </c>
      <c r="L24" s="98">
        <f t="shared" si="1"/>
        <v>0</v>
      </c>
      <c r="M24" s="98">
        <f t="shared" si="1"/>
        <v>6859</v>
      </c>
    </row>
    <row r="25" spans="1:13" s="785" customFormat="1" ht="13.5">
      <c r="A25" s="100" t="s">
        <v>63</v>
      </c>
      <c r="B25" s="98">
        <f aca="true" t="shared" si="2" ref="B25:M25">SUM(B20+B24)</f>
        <v>100065</v>
      </c>
      <c r="C25" s="98">
        <f t="shared" si="2"/>
        <v>864</v>
      </c>
      <c r="D25" s="98">
        <f t="shared" si="2"/>
        <v>100929</v>
      </c>
      <c r="E25" s="98">
        <f t="shared" si="2"/>
        <v>111792</v>
      </c>
      <c r="F25" s="98">
        <f t="shared" si="2"/>
        <v>1497</v>
      </c>
      <c r="G25" s="98">
        <f t="shared" si="2"/>
        <v>113289</v>
      </c>
      <c r="H25" s="98">
        <f t="shared" si="2"/>
        <v>72069</v>
      </c>
      <c r="I25" s="98">
        <f t="shared" si="2"/>
        <v>743</v>
      </c>
      <c r="J25" s="98">
        <f t="shared" si="2"/>
        <v>72812</v>
      </c>
      <c r="K25" s="98">
        <f t="shared" si="2"/>
        <v>85247</v>
      </c>
      <c r="L25" s="98">
        <f t="shared" si="2"/>
        <v>1404</v>
      </c>
      <c r="M25" s="98">
        <f t="shared" si="2"/>
        <v>86651</v>
      </c>
    </row>
    <row r="26" spans="1:13" s="785" customFormat="1" ht="12.75">
      <c r="A26" s="98" t="s">
        <v>64</v>
      </c>
      <c r="B26" s="98"/>
      <c r="C26" s="98"/>
      <c r="D26" s="97"/>
      <c r="E26" s="98"/>
      <c r="F26" s="98"/>
      <c r="G26" s="97"/>
      <c r="H26" s="98"/>
      <c r="I26" s="98"/>
      <c r="J26" s="97"/>
      <c r="K26" s="98"/>
      <c r="L26" s="98"/>
      <c r="M26" s="97"/>
    </row>
    <row r="27" spans="1:13" ht="12.75">
      <c r="A27" s="97" t="s">
        <v>65</v>
      </c>
      <c r="B27" s="97">
        <f>+'[2]Terv (3)'!D27</f>
        <v>5800</v>
      </c>
      <c r="C27" s="97"/>
      <c r="D27" s="97">
        <f aca="true" t="shared" si="3" ref="D27:D35">+C27+B27</f>
        <v>5800</v>
      </c>
      <c r="E27" s="97">
        <f>+'[2]Terv (3)'!G27</f>
        <v>5410</v>
      </c>
      <c r="F27" s="97"/>
      <c r="G27" s="97">
        <f aca="true" t="shared" si="4" ref="G27:G35">+F27+E27</f>
        <v>5410</v>
      </c>
      <c r="H27" s="97">
        <f>+'[2]Terv (3)'!J27</f>
        <v>4593</v>
      </c>
      <c r="I27" s="97"/>
      <c r="J27" s="97">
        <f aca="true" t="shared" si="5" ref="J27:J35">+I27+H27</f>
        <v>4593</v>
      </c>
      <c r="K27" s="97">
        <f>+'[2]Terv (3)'!M27</f>
        <v>4813</v>
      </c>
      <c r="L27" s="97"/>
      <c r="M27" s="97">
        <f aca="true" t="shared" si="6" ref="M27:M35">+L27+K27</f>
        <v>4813</v>
      </c>
    </row>
    <row r="28" spans="1:13" ht="12.75">
      <c r="A28" s="97" t="s">
        <v>66</v>
      </c>
      <c r="B28" s="97">
        <f>+'[2]Terv (3)'!D28</f>
        <v>0</v>
      </c>
      <c r="C28" s="97"/>
      <c r="D28" s="97">
        <f t="shared" si="3"/>
        <v>0</v>
      </c>
      <c r="E28" s="97">
        <f>+'[2]Terv (3)'!G28</f>
        <v>0</v>
      </c>
      <c r="F28" s="97">
        <v>7</v>
      </c>
      <c r="G28" s="97">
        <f t="shared" si="4"/>
        <v>7</v>
      </c>
      <c r="H28" s="97">
        <f>+'[2]Terv (3)'!J28</f>
        <v>0</v>
      </c>
      <c r="I28" s="97"/>
      <c r="J28" s="97">
        <f t="shared" si="5"/>
        <v>0</v>
      </c>
      <c r="K28" s="97">
        <f>+'[2]Terv (3)'!M28</f>
        <v>0</v>
      </c>
      <c r="L28" s="97">
        <v>52</v>
      </c>
      <c r="M28" s="97">
        <f t="shared" si="6"/>
        <v>52</v>
      </c>
    </row>
    <row r="29" spans="1:13" ht="12.75">
      <c r="A29" s="97" t="s">
        <v>67</v>
      </c>
      <c r="B29" s="97">
        <f>+'[2]Terv (3)'!D29</f>
        <v>0</v>
      </c>
      <c r="C29" s="97">
        <v>1</v>
      </c>
      <c r="D29" s="97">
        <f t="shared" si="3"/>
        <v>1</v>
      </c>
      <c r="E29" s="97">
        <f>+'[2]Terv (3)'!G29</f>
        <v>0</v>
      </c>
      <c r="F29" s="97">
        <v>24</v>
      </c>
      <c r="G29" s="97">
        <f t="shared" si="4"/>
        <v>24</v>
      </c>
      <c r="H29" s="97">
        <f>+'[2]Terv (3)'!J29</f>
        <v>0</v>
      </c>
      <c r="I29" s="97">
        <v>52</v>
      </c>
      <c r="J29" s="97">
        <f t="shared" si="5"/>
        <v>52</v>
      </c>
      <c r="K29" s="97">
        <f>+'[2]Terv (3)'!M29</f>
        <v>47</v>
      </c>
      <c r="L29" s="97">
        <v>5</v>
      </c>
      <c r="M29" s="97">
        <f t="shared" si="6"/>
        <v>52</v>
      </c>
    </row>
    <row r="30" spans="1:13" ht="12.75">
      <c r="A30" s="97" t="s">
        <v>628</v>
      </c>
      <c r="B30" s="97">
        <f>+'[2]Terv (3)'!D30</f>
        <v>870</v>
      </c>
      <c r="C30" s="97"/>
      <c r="D30" s="97">
        <f t="shared" si="3"/>
        <v>870</v>
      </c>
      <c r="E30" s="97">
        <f>+'[2]Terv (3)'!G30</f>
        <v>812</v>
      </c>
      <c r="F30" s="97"/>
      <c r="G30" s="97">
        <f t="shared" si="4"/>
        <v>812</v>
      </c>
      <c r="H30" s="97">
        <f>+'[2]Terv (3)'!J30</f>
        <v>689</v>
      </c>
      <c r="I30" s="97"/>
      <c r="J30" s="97">
        <f t="shared" si="5"/>
        <v>689</v>
      </c>
      <c r="K30" s="97">
        <f>+'[2]Terv (3)'!M30</f>
        <v>722</v>
      </c>
      <c r="L30" s="97"/>
      <c r="M30" s="97">
        <f t="shared" si="6"/>
        <v>722</v>
      </c>
    </row>
    <row r="31" spans="1:13" ht="12.75">
      <c r="A31" s="97" t="s">
        <v>629</v>
      </c>
      <c r="B31" s="97">
        <f>+'[2]Terv (3)'!D31</f>
        <v>0</v>
      </c>
      <c r="C31" s="97"/>
      <c r="D31" s="97">
        <f t="shared" si="3"/>
        <v>0</v>
      </c>
      <c r="E31" s="97">
        <f>+'[2]Terv (3)'!G31</f>
        <v>0</v>
      </c>
      <c r="F31" s="97"/>
      <c r="G31" s="97">
        <f t="shared" si="4"/>
        <v>0</v>
      </c>
      <c r="H31" s="97">
        <f>+'[2]Terv (3)'!J31</f>
        <v>0</v>
      </c>
      <c r="I31" s="97"/>
      <c r="J31" s="97">
        <f t="shared" si="5"/>
        <v>0</v>
      </c>
      <c r="K31" s="97">
        <f>+'[2]Terv (3)'!M31</f>
        <v>0</v>
      </c>
      <c r="L31" s="97"/>
      <c r="M31" s="97">
        <f t="shared" si="6"/>
        <v>0</v>
      </c>
    </row>
    <row r="32" spans="1:13" ht="12.75">
      <c r="A32" s="97" t="s">
        <v>630</v>
      </c>
      <c r="B32" s="97">
        <f>+'[2]Terv (3)'!D32</f>
        <v>0</v>
      </c>
      <c r="C32" s="97"/>
      <c r="D32" s="97">
        <f t="shared" si="3"/>
        <v>0</v>
      </c>
      <c r="E32" s="97">
        <f>+'[2]Terv (3)'!G32</f>
        <v>0</v>
      </c>
      <c r="F32" s="97"/>
      <c r="G32" s="97">
        <f t="shared" si="4"/>
        <v>0</v>
      </c>
      <c r="H32" s="97">
        <f>+'[2]Terv (3)'!J32</f>
        <v>0</v>
      </c>
      <c r="I32" s="97"/>
      <c r="J32" s="97">
        <f t="shared" si="5"/>
        <v>0</v>
      </c>
      <c r="K32" s="97">
        <f>+'[2]Terv (3)'!M32</f>
        <v>0</v>
      </c>
      <c r="L32" s="97"/>
      <c r="M32" s="97">
        <f t="shared" si="6"/>
        <v>0</v>
      </c>
    </row>
    <row r="33" spans="1:13" ht="12.75">
      <c r="A33" s="97" t="s">
        <v>472</v>
      </c>
      <c r="B33" s="97">
        <f>+'[2]Terv (3)'!D33</f>
        <v>59</v>
      </c>
      <c r="C33" s="97"/>
      <c r="D33" s="97">
        <f t="shared" si="3"/>
        <v>59</v>
      </c>
      <c r="E33" s="97">
        <f>+'[2]Terv (3)'!G33</f>
        <v>21</v>
      </c>
      <c r="F33" s="97"/>
      <c r="G33" s="97">
        <f t="shared" si="4"/>
        <v>21</v>
      </c>
      <c r="H33" s="97">
        <f>+'[2]Terv (3)'!J33</f>
        <v>4</v>
      </c>
      <c r="I33" s="97"/>
      <c r="J33" s="97">
        <f t="shared" si="5"/>
        <v>4</v>
      </c>
      <c r="K33" s="97">
        <f>+'[2]Terv (3)'!M33</f>
        <v>10</v>
      </c>
      <c r="L33" s="97">
        <v>79</v>
      </c>
      <c r="M33" s="97">
        <f t="shared" si="6"/>
        <v>89</v>
      </c>
    </row>
    <row r="34" spans="1:13" ht="12.75">
      <c r="A34" s="97" t="s">
        <v>473</v>
      </c>
      <c r="B34" s="97">
        <f>+'[2]Terv (3)'!D34</f>
        <v>0</v>
      </c>
      <c r="C34" s="97"/>
      <c r="D34" s="97">
        <f t="shared" si="3"/>
        <v>0</v>
      </c>
      <c r="E34" s="97">
        <f>+'[2]Terv (3)'!G34</f>
        <v>0</v>
      </c>
      <c r="F34" s="97"/>
      <c r="G34" s="97">
        <f t="shared" si="4"/>
        <v>0</v>
      </c>
      <c r="H34" s="97">
        <f>+'[2]Terv (3)'!J34</f>
        <v>0</v>
      </c>
      <c r="I34" s="97"/>
      <c r="J34" s="97">
        <f t="shared" si="5"/>
        <v>0</v>
      </c>
      <c r="K34" s="97">
        <f>+'[2]Terv (3)'!M34</f>
        <v>0</v>
      </c>
      <c r="L34" s="97"/>
      <c r="M34" s="97">
        <f t="shared" si="6"/>
        <v>0</v>
      </c>
    </row>
    <row r="35" spans="1:13" ht="12.75">
      <c r="A35" s="97" t="s">
        <v>474</v>
      </c>
      <c r="B35" s="97">
        <f>+'[2]Terv (3)'!D35</f>
        <v>0</v>
      </c>
      <c r="C35" s="97"/>
      <c r="D35" s="97">
        <f t="shared" si="3"/>
        <v>0</v>
      </c>
      <c r="E35" s="97">
        <f>+'[2]Terv (3)'!G35</f>
        <v>0</v>
      </c>
      <c r="F35" s="97"/>
      <c r="G35" s="97">
        <f t="shared" si="4"/>
        <v>0</v>
      </c>
      <c r="H35" s="97">
        <f>+'[2]Terv (3)'!J35</f>
        <v>0</v>
      </c>
      <c r="I35" s="97"/>
      <c r="J35" s="97">
        <f t="shared" si="5"/>
        <v>0</v>
      </c>
      <c r="K35" s="97">
        <f>+'[2]Terv (3)'!M35</f>
        <v>0</v>
      </c>
      <c r="L35" s="97"/>
      <c r="M35" s="97">
        <f t="shared" si="6"/>
        <v>0</v>
      </c>
    </row>
    <row r="36" spans="1:13" ht="12.75">
      <c r="A36" s="97" t="s">
        <v>475</v>
      </c>
      <c r="B36" s="97">
        <f aca="true" t="shared" si="7" ref="B36:M36">+B25-B27-B28-B29-B30-B32-B33-B34-B35-B37-B31</f>
        <v>92695</v>
      </c>
      <c r="C36" s="97">
        <f t="shared" si="7"/>
        <v>863</v>
      </c>
      <c r="D36" s="97">
        <f t="shared" si="7"/>
        <v>93558</v>
      </c>
      <c r="E36" s="97">
        <f t="shared" si="7"/>
        <v>104336</v>
      </c>
      <c r="F36" s="97">
        <f t="shared" si="7"/>
        <v>1466</v>
      </c>
      <c r="G36" s="97">
        <f t="shared" si="7"/>
        <v>105802</v>
      </c>
      <c r="H36" s="97">
        <f t="shared" si="7"/>
        <v>65964</v>
      </c>
      <c r="I36" s="97">
        <f t="shared" si="7"/>
        <v>691</v>
      </c>
      <c r="J36" s="97">
        <f t="shared" si="7"/>
        <v>66655</v>
      </c>
      <c r="K36" s="97">
        <f t="shared" si="7"/>
        <v>79311</v>
      </c>
      <c r="L36" s="97">
        <f t="shared" si="7"/>
        <v>1268</v>
      </c>
      <c r="M36" s="97">
        <f t="shared" si="7"/>
        <v>80579</v>
      </c>
    </row>
    <row r="37" spans="1:13" ht="12.75">
      <c r="A37" s="97" t="s">
        <v>476</v>
      </c>
      <c r="B37" s="97">
        <f>+'[2]Terv (3)'!D37</f>
        <v>641</v>
      </c>
      <c r="C37" s="97"/>
      <c r="D37" s="97">
        <f>+C37+B37</f>
        <v>641</v>
      </c>
      <c r="E37" s="97">
        <f>+'[2]Terv (3)'!G37</f>
        <v>1213</v>
      </c>
      <c r="F37" s="97"/>
      <c r="G37" s="97">
        <f>+F37+E37</f>
        <v>1213</v>
      </c>
      <c r="H37" s="97">
        <f>+'[2]Terv (3)'!J37</f>
        <v>819</v>
      </c>
      <c r="I37" s="97"/>
      <c r="J37" s="97">
        <f>+I37+H37</f>
        <v>819</v>
      </c>
      <c r="K37" s="97">
        <f>+'[2]Terv (3)'!M37</f>
        <v>344</v>
      </c>
      <c r="L37" s="97"/>
      <c r="M37" s="97">
        <f>+L37+K37</f>
        <v>344</v>
      </c>
    </row>
    <row r="38" spans="1:13" s="785" customFormat="1" ht="13.5">
      <c r="A38" s="100" t="s">
        <v>68</v>
      </c>
      <c r="B38" s="98">
        <f aca="true" t="shared" si="8" ref="B38:M38">SUM(B27:B37)</f>
        <v>100065</v>
      </c>
      <c r="C38" s="98">
        <f t="shared" si="8"/>
        <v>864</v>
      </c>
      <c r="D38" s="98">
        <f t="shared" si="8"/>
        <v>100929</v>
      </c>
      <c r="E38" s="98">
        <f t="shared" si="8"/>
        <v>111792</v>
      </c>
      <c r="F38" s="98">
        <f t="shared" si="8"/>
        <v>1497</v>
      </c>
      <c r="G38" s="98">
        <f t="shared" si="8"/>
        <v>113289</v>
      </c>
      <c r="H38" s="98">
        <f t="shared" si="8"/>
        <v>72069</v>
      </c>
      <c r="I38" s="98">
        <f t="shared" si="8"/>
        <v>743</v>
      </c>
      <c r="J38" s="98">
        <f t="shared" si="8"/>
        <v>72812</v>
      </c>
      <c r="K38" s="98">
        <f t="shared" si="8"/>
        <v>85247</v>
      </c>
      <c r="L38" s="98">
        <f t="shared" si="8"/>
        <v>1404</v>
      </c>
      <c r="M38" s="98">
        <f t="shared" si="8"/>
        <v>86651</v>
      </c>
    </row>
  </sheetData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&amp;C&amp;8 3.&amp;R&amp;"Times New Roman,Normál"6/a. számú melléklet</oddHeader>
    <oddFooter>&amp;R2005.11.16.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pane xSplit="1" ySplit="10" topLeftCell="H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:M11"/>
    </sheetView>
  </sheetViews>
  <sheetFormatPr defaultColWidth="9.140625" defaultRowHeight="12.75"/>
  <cols>
    <col min="1" max="1" width="28.8515625" style="170" customWidth="1"/>
    <col min="2" max="2" width="10.421875" style="170" customWidth="1"/>
    <col min="3" max="3" width="8.140625" style="170" customWidth="1"/>
    <col min="4" max="5" width="10.140625" style="170" customWidth="1"/>
    <col min="6" max="6" width="8.28125" style="170" customWidth="1"/>
    <col min="7" max="7" width="10.140625" style="170" customWidth="1"/>
    <col min="8" max="8" width="10.57421875" style="170" customWidth="1"/>
    <col min="9" max="9" width="7.421875" style="170" customWidth="1"/>
    <col min="10" max="10" width="10.00390625" style="170" customWidth="1"/>
    <col min="11" max="11" width="10.57421875" style="170" customWidth="1"/>
    <col min="12" max="12" width="8.28125" style="170" customWidth="1"/>
    <col min="13" max="13" width="10.710937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12:13" ht="12.75"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13</v>
      </c>
      <c r="C6" s="771"/>
      <c r="D6" s="772"/>
      <c r="E6" s="770">
        <v>14</v>
      </c>
      <c r="F6" s="771"/>
      <c r="G6" s="772"/>
      <c r="H6" s="770">
        <v>15</v>
      </c>
      <c r="I6" s="771"/>
      <c r="J6" s="772"/>
      <c r="K6" s="770">
        <v>16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639</v>
      </c>
      <c r="C8" s="771"/>
      <c r="D8" s="772"/>
      <c r="E8" s="770" t="s">
        <v>640</v>
      </c>
      <c r="F8" s="771"/>
      <c r="G8" s="772"/>
      <c r="H8" s="770" t="s">
        <v>641</v>
      </c>
      <c r="I8" s="771"/>
      <c r="J8" s="772"/>
      <c r="K8" s="770" t="s">
        <v>642</v>
      </c>
      <c r="L8" s="771"/>
      <c r="M8" s="772"/>
    </row>
    <row r="9" spans="1:13" ht="12.75">
      <c r="A9" s="769" t="s">
        <v>518</v>
      </c>
      <c r="B9" s="770">
        <v>801115</v>
      </c>
      <c r="C9" s="771"/>
      <c r="D9" s="772"/>
      <c r="E9" s="770">
        <v>801115</v>
      </c>
      <c r="F9" s="771"/>
      <c r="G9" s="772"/>
      <c r="H9" s="770">
        <v>801115</v>
      </c>
      <c r="I9" s="771"/>
      <c r="J9" s="772"/>
      <c r="K9" s="770">
        <v>801115</v>
      </c>
      <c r="L9" s="771"/>
      <c r="M9" s="772"/>
    </row>
    <row r="10" spans="1:13" ht="12.75">
      <c r="A10" s="778" t="s">
        <v>519</v>
      </c>
      <c r="B10" s="779" t="s">
        <v>521</v>
      </c>
      <c r="C10" s="780"/>
      <c r="D10" s="781"/>
      <c r="E10" s="779"/>
      <c r="F10" s="780"/>
      <c r="G10" s="781"/>
      <c r="H10" s="779"/>
      <c r="I10" s="780"/>
      <c r="J10" s="781"/>
      <c r="K10" s="779"/>
      <c r="L10" s="780"/>
      <c r="M10" s="781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 (4)'!C13</f>
        <v>20.5</v>
      </c>
      <c r="C13" s="97"/>
      <c r="D13" s="97">
        <f>+C13+B13</f>
        <v>20.5</v>
      </c>
      <c r="E13" s="97">
        <f>+'[1]Terv (4)'!F13</f>
        <v>20</v>
      </c>
      <c r="F13" s="97"/>
      <c r="G13" s="97">
        <f>+F13+E13</f>
        <v>20</v>
      </c>
      <c r="H13" s="97">
        <f>+'[1]Terv (4)'!I13</f>
        <v>19.5</v>
      </c>
      <c r="I13" s="97"/>
      <c r="J13" s="97">
        <f>+I13+H13</f>
        <v>19.5</v>
      </c>
      <c r="K13" s="97">
        <f>+'[1]Terv (4)'!L13</f>
        <v>23</v>
      </c>
      <c r="L13" s="97"/>
      <c r="M13" s="97">
        <f>+L13+K13</f>
        <v>23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 (4)'!D15</f>
        <v>41684</v>
      </c>
      <c r="C15" s="97">
        <v>530</v>
      </c>
      <c r="D15" s="97">
        <f>+C15+B15</f>
        <v>42214</v>
      </c>
      <c r="E15" s="97">
        <f>+'[2]Terv (4)'!G15</f>
        <v>40937</v>
      </c>
      <c r="F15" s="97">
        <v>585</v>
      </c>
      <c r="G15" s="97">
        <f>+F15+E15</f>
        <v>41522</v>
      </c>
      <c r="H15" s="97">
        <f>+'[2]Terv (4)'!J15</f>
        <v>38680</v>
      </c>
      <c r="I15" s="97">
        <v>421</v>
      </c>
      <c r="J15" s="97">
        <f>+I15+H15</f>
        <v>39101</v>
      </c>
      <c r="K15" s="97">
        <f>+'[2]Terv (4)'!M15</f>
        <v>48180</v>
      </c>
      <c r="L15" s="97">
        <v>571</v>
      </c>
      <c r="M15" s="97">
        <f>+L15+K15</f>
        <v>48751</v>
      </c>
    </row>
    <row r="16" spans="1:13" ht="12.75">
      <c r="A16" s="97" t="s">
        <v>229</v>
      </c>
      <c r="B16" s="97">
        <f>+'[2]Terv (4)'!D16</f>
        <v>13695</v>
      </c>
      <c r="C16" s="97">
        <f>102+11</f>
        <v>113</v>
      </c>
      <c r="D16" s="97">
        <f>+C16+B16</f>
        <v>13808</v>
      </c>
      <c r="E16" s="97">
        <f>+'[2]Terv (4)'!G16</f>
        <v>13602</v>
      </c>
      <c r="F16" s="97">
        <f>151+16</f>
        <v>167</v>
      </c>
      <c r="G16" s="97">
        <f>+F16+E16</f>
        <v>13769</v>
      </c>
      <c r="H16" s="97">
        <f>+'[2]Terv (4)'!J16</f>
        <v>12763</v>
      </c>
      <c r="I16" s="97">
        <f>122+13</f>
        <v>135</v>
      </c>
      <c r="J16" s="97">
        <f>+I16+H16</f>
        <v>12898</v>
      </c>
      <c r="K16" s="97">
        <f>+'[2]Terv (4)'!M16</f>
        <v>15953</v>
      </c>
      <c r="L16" s="97">
        <f>117+12</f>
        <v>129</v>
      </c>
      <c r="M16" s="97">
        <f>+L16+K16</f>
        <v>16082</v>
      </c>
    </row>
    <row r="17" spans="1:13" ht="12.75">
      <c r="A17" s="97" t="s">
        <v>230</v>
      </c>
      <c r="B17" s="97">
        <f>+'[2]Terv (4)'!D17</f>
        <v>13803</v>
      </c>
      <c r="C17" s="97">
        <v>1033</v>
      </c>
      <c r="D17" s="97">
        <f>+C17+B17</f>
        <v>14836</v>
      </c>
      <c r="E17" s="97">
        <f>+'[2]Terv (4)'!G17</f>
        <v>12511</v>
      </c>
      <c r="F17" s="97">
        <v>438</v>
      </c>
      <c r="G17" s="97">
        <f>+F17+E17</f>
        <v>12949</v>
      </c>
      <c r="H17" s="97">
        <f>+'[2]Terv (4)'!J17</f>
        <v>15670</v>
      </c>
      <c r="I17" s="97">
        <v>278</v>
      </c>
      <c r="J17" s="97">
        <f>+I17+H17</f>
        <v>15948</v>
      </c>
      <c r="K17" s="97">
        <f>+'[2]Terv (4)'!M17</f>
        <v>20261</v>
      </c>
      <c r="L17" s="97">
        <v>341</v>
      </c>
      <c r="M17" s="97">
        <f>+L17+K17</f>
        <v>20602</v>
      </c>
    </row>
    <row r="18" spans="1:13" ht="12.75">
      <c r="A18" s="97" t="s">
        <v>231</v>
      </c>
      <c r="B18" s="97">
        <f>+'[2]Terv (4)'!D18</f>
        <v>0</v>
      </c>
      <c r="C18" s="97"/>
      <c r="D18" s="97">
        <f>+C18+B18</f>
        <v>0</v>
      </c>
      <c r="E18" s="97">
        <f>+'[2]Terv (4)'!G18</f>
        <v>0</v>
      </c>
      <c r="F18" s="97"/>
      <c r="G18" s="97">
        <f>+F18+E18</f>
        <v>0</v>
      </c>
      <c r="H18" s="97">
        <f>+'[2]Terv (4)'!J18</f>
        <v>0</v>
      </c>
      <c r="I18" s="97"/>
      <c r="J18" s="97">
        <f>+I18+H18</f>
        <v>0</v>
      </c>
      <c r="K18" s="97">
        <f>+'[2]Terv (4)'!M18</f>
        <v>0</v>
      </c>
      <c r="L18" s="97"/>
      <c r="M18" s="97">
        <f>+L18+K18</f>
        <v>0</v>
      </c>
    </row>
    <row r="19" spans="1:13" ht="12.75">
      <c r="A19" s="97" t="s">
        <v>232</v>
      </c>
      <c r="B19" s="97">
        <f>+'[2]Terv (4)'!D19</f>
        <v>0</v>
      </c>
      <c r="C19" s="97"/>
      <c r="D19" s="97">
        <f>+C19+B19</f>
        <v>0</v>
      </c>
      <c r="E19" s="97">
        <f>+'[2]Terv (4)'!G19</f>
        <v>0</v>
      </c>
      <c r="F19" s="97"/>
      <c r="G19" s="97">
        <f>+F19+E19</f>
        <v>0</v>
      </c>
      <c r="H19" s="97">
        <f>+'[2]Terv (4)'!J19</f>
        <v>0</v>
      </c>
      <c r="I19" s="97"/>
      <c r="J19" s="97">
        <f>+I19+H19</f>
        <v>0</v>
      </c>
      <c r="K19" s="97">
        <f>+'[2]Terv (4)'!M19</f>
        <v>0</v>
      </c>
      <c r="L19" s="97"/>
      <c r="M19" s="97">
        <f>+L19+K19</f>
        <v>0</v>
      </c>
    </row>
    <row r="20" spans="1:13" s="785" customFormat="1" ht="12.75">
      <c r="A20" s="98" t="s">
        <v>233</v>
      </c>
      <c r="B20" s="98">
        <f aca="true" t="shared" si="0" ref="B20:M20">SUM(B15:B19)</f>
        <v>69182</v>
      </c>
      <c r="C20" s="98">
        <f t="shared" si="0"/>
        <v>1676</v>
      </c>
      <c r="D20" s="98">
        <f t="shared" si="0"/>
        <v>70858</v>
      </c>
      <c r="E20" s="98">
        <f t="shared" si="0"/>
        <v>67050</v>
      </c>
      <c r="F20" s="98">
        <f t="shared" si="0"/>
        <v>1190</v>
      </c>
      <c r="G20" s="98">
        <f t="shared" si="0"/>
        <v>68240</v>
      </c>
      <c r="H20" s="98">
        <f t="shared" si="0"/>
        <v>67113</v>
      </c>
      <c r="I20" s="98">
        <f t="shared" si="0"/>
        <v>834</v>
      </c>
      <c r="J20" s="98">
        <f t="shared" si="0"/>
        <v>67947</v>
      </c>
      <c r="K20" s="98">
        <f t="shared" si="0"/>
        <v>84394</v>
      </c>
      <c r="L20" s="98">
        <f t="shared" si="0"/>
        <v>1041</v>
      </c>
      <c r="M20" s="98">
        <f t="shared" si="0"/>
        <v>85435</v>
      </c>
    </row>
    <row r="21" spans="1:13" ht="12.75">
      <c r="A21" s="97" t="s">
        <v>234</v>
      </c>
      <c r="B21" s="97">
        <f>+'[2]Terv (4)'!D21</f>
        <v>0</v>
      </c>
      <c r="C21" s="97"/>
      <c r="D21" s="97">
        <f>+C21+B21</f>
        <v>0</v>
      </c>
      <c r="E21" s="97">
        <f>+'[2]Terv (4)'!G21</f>
        <v>30863</v>
      </c>
      <c r="F21" s="97"/>
      <c r="G21" s="97">
        <f>+F21+E21</f>
        <v>30863</v>
      </c>
      <c r="H21" s="97">
        <f>+'[2]Terv (4)'!J21</f>
        <v>0</v>
      </c>
      <c r="I21" s="97"/>
      <c r="J21" s="97">
        <f>+I21+H21</f>
        <v>0</v>
      </c>
      <c r="K21" s="97">
        <f>+'[2]Terv (4)'!M21</f>
        <v>0</v>
      </c>
      <c r="L21" s="97"/>
      <c r="M21" s="97">
        <f>+L21+K21</f>
        <v>0</v>
      </c>
    </row>
    <row r="22" spans="1:13" ht="12.75">
      <c r="A22" s="97" t="s">
        <v>627</v>
      </c>
      <c r="B22" s="97">
        <f>+'[2]Terv (4)'!D22</f>
        <v>510</v>
      </c>
      <c r="C22" s="97"/>
      <c r="D22" s="97">
        <f>+C22+B22</f>
        <v>510</v>
      </c>
      <c r="E22" s="97">
        <f>+'[2]Terv (4)'!G22</f>
        <v>290</v>
      </c>
      <c r="F22" s="97">
        <v>100</v>
      </c>
      <c r="G22" s="97">
        <f>+F22+E22</f>
        <v>390</v>
      </c>
      <c r="H22" s="97">
        <f>+'[2]Terv (4)'!J22</f>
        <v>312</v>
      </c>
      <c r="I22" s="97">
        <v>100</v>
      </c>
      <c r="J22" s="97">
        <f>+I22+H22</f>
        <v>412</v>
      </c>
      <c r="K22" s="97">
        <f>+'[2]Terv (4)'!M22</f>
        <v>356</v>
      </c>
      <c r="L22" s="97">
        <v>100</v>
      </c>
      <c r="M22" s="97">
        <f>+L22+K22</f>
        <v>456</v>
      </c>
    </row>
    <row r="23" spans="1:13" ht="12.75">
      <c r="A23" s="97" t="s">
        <v>451</v>
      </c>
      <c r="B23" s="97">
        <f>+'[2]Terv (4)'!D23</f>
        <v>0</v>
      </c>
      <c r="C23" s="97"/>
      <c r="D23" s="97">
        <f>+C23+B23</f>
        <v>0</v>
      </c>
      <c r="E23" s="97">
        <f>+'[2]Terv (4)'!G23</f>
        <v>0</v>
      </c>
      <c r="F23" s="97"/>
      <c r="G23" s="97">
        <f>+F23+E23</f>
        <v>0</v>
      </c>
      <c r="H23" s="97">
        <f>+'[2]Terv (4)'!J23</f>
        <v>0</v>
      </c>
      <c r="I23" s="97"/>
      <c r="J23" s="97">
        <f>+I23+H23</f>
        <v>0</v>
      </c>
      <c r="K23" s="97">
        <f>+'[2]Terv (4)'!M23</f>
        <v>0</v>
      </c>
      <c r="L23" s="97"/>
      <c r="M23" s="97">
        <f>+L23+K23</f>
        <v>0</v>
      </c>
    </row>
    <row r="24" spans="1:13" s="785" customFormat="1" ht="12.75">
      <c r="A24" s="98" t="s">
        <v>62</v>
      </c>
      <c r="B24" s="98">
        <f aca="true" t="shared" si="1" ref="B24:M24">SUM(B21:B23)</f>
        <v>510</v>
      </c>
      <c r="C24" s="98">
        <f t="shared" si="1"/>
        <v>0</v>
      </c>
      <c r="D24" s="98">
        <f t="shared" si="1"/>
        <v>510</v>
      </c>
      <c r="E24" s="98">
        <f t="shared" si="1"/>
        <v>31153</v>
      </c>
      <c r="F24" s="98">
        <f t="shared" si="1"/>
        <v>100</v>
      </c>
      <c r="G24" s="98">
        <f t="shared" si="1"/>
        <v>31253</v>
      </c>
      <c r="H24" s="98">
        <f t="shared" si="1"/>
        <v>312</v>
      </c>
      <c r="I24" s="98">
        <f t="shared" si="1"/>
        <v>100</v>
      </c>
      <c r="J24" s="98">
        <f t="shared" si="1"/>
        <v>412</v>
      </c>
      <c r="K24" s="98">
        <f t="shared" si="1"/>
        <v>356</v>
      </c>
      <c r="L24" s="98">
        <f t="shared" si="1"/>
        <v>100</v>
      </c>
      <c r="M24" s="98">
        <f t="shared" si="1"/>
        <v>456</v>
      </c>
    </row>
    <row r="25" spans="1:13" s="785" customFormat="1" ht="13.5">
      <c r="A25" s="100" t="s">
        <v>63</v>
      </c>
      <c r="B25" s="98">
        <f aca="true" t="shared" si="2" ref="B25:M25">SUM(B20+B24)</f>
        <v>69692</v>
      </c>
      <c r="C25" s="98">
        <f t="shared" si="2"/>
        <v>1676</v>
      </c>
      <c r="D25" s="98">
        <f t="shared" si="2"/>
        <v>71368</v>
      </c>
      <c r="E25" s="98">
        <f t="shared" si="2"/>
        <v>98203</v>
      </c>
      <c r="F25" s="98">
        <f t="shared" si="2"/>
        <v>1290</v>
      </c>
      <c r="G25" s="98">
        <f t="shared" si="2"/>
        <v>99493</v>
      </c>
      <c r="H25" s="98">
        <f t="shared" si="2"/>
        <v>67425</v>
      </c>
      <c r="I25" s="98">
        <f t="shared" si="2"/>
        <v>934</v>
      </c>
      <c r="J25" s="98">
        <f t="shared" si="2"/>
        <v>68359</v>
      </c>
      <c r="K25" s="98">
        <f t="shared" si="2"/>
        <v>84750</v>
      </c>
      <c r="L25" s="98">
        <f t="shared" si="2"/>
        <v>1141</v>
      </c>
      <c r="M25" s="98">
        <f t="shared" si="2"/>
        <v>85891</v>
      </c>
    </row>
    <row r="26" spans="1:13" s="785" customFormat="1" ht="12.75">
      <c r="A26" s="98" t="s">
        <v>64</v>
      </c>
      <c r="B26" s="98"/>
      <c r="C26" s="98"/>
      <c r="D26" s="97"/>
      <c r="E26" s="98"/>
      <c r="F26" s="98"/>
      <c r="G26" s="97"/>
      <c r="H26" s="98"/>
      <c r="I26" s="98"/>
      <c r="J26" s="97"/>
      <c r="K26" s="98"/>
      <c r="L26" s="98"/>
      <c r="M26" s="97"/>
    </row>
    <row r="27" spans="1:13" ht="12.75">
      <c r="A27" s="97" t="s">
        <v>65</v>
      </c>
      <c r="B27" s="97">
        <f>+'[2]Terv (4)'!D27</f>
        <v>2903</v>
      </c>
      <c r="C27" s="97"/>
      <c r="D27" s="97">
        <f aca="true" t="shared" si="3" ref="D27:D35">+C27+B27</f>
        <v>2903</v>
      </c>
      <c r="E27" s="97">
        <f>+'[2]Terv (4)'!G27</f>
        <v>2903</v>
      </c>
      <c r="F27" s="97"/>
      <c r="G27" s="97">
        <f aca="true" t="shared" si="4" ref="G27:G35">+F27+E27</f>
        <v>2903</v>
      </c>
      <c r="H27" s="97">
        <f>+'[2]Terv (4)'!J27</f>
        <v>3961</v>
      </c>
      <c r="I27" s="97"/>
      <c r="J27" s="97">
        <f aca="true" t="shared" si="5" ref="J27:J35">+I27+H27</f>
        <v>3961</v>
      </c>
      <c r="K27" s="97">
        <f>+'[2]Terv (4)'!M27</f>
        <v>5052</v>
      </c>
      <c r="L27" s="97"/>
      <c r="M27" s="97">
        <f aca="true" t="shared" si="6" ref="M27:M35">+L27+K27</f>
        <v>5052</v>
      </c>
    </row>
    <row r="28" spans="1:13" ht="12.75">
      <c r="A28" s="97" t="s">
        <v>66</v>
      </c>
      <c r="B28" s="97">
        <f>+'[2]Terv (4)'!D28</f>
        <v>0</v>
      </c>
      <c r="C28" s="97"/>
      <c r="D28" s="97">
        <f t="shared" si="3"/>
        <v>0</v>
      </c>
      <c r="E28" s="97">
        <f>+'[2]Terv (4)'!G28</f>
        <v>0</v>
      </c>
      <c r="F28" s="97"/>
      <c r="G28" s="97">
        <f t="shared" si="4"/>
        <v>0</v>
      </c>
      <c r="H28" s="97">
        <f>+'[2]Terv (4)'!J28</f>
        <v>0</v>
      </c>
      <c r="I28" s="97"/>
      <c r="J28" s="97">
        <f t="shared" si="5"/>
        <v>0</v>
      </c>
      <c r="K28" s="97">
        <f>+'[2]Terv (4)'!M28</f>
        <v>0</v>
      </c>
      <c r="L28" s="97"/>
      <c r="M28" s="97">
        <f t="shared" si="6"/>
        <v>0</v>
      </c>
    </row>
    <row r="29" spans="1:13" ht="12.75">
      <c r="A29" s="97" t="s">
        <v>67</v>
      </c>
      <c r="B29" s="97">
        <f>+'[2]Terv (4)'!D29</f>
        <v>0</v>
      </c>
      <c r="C29" s="97">
        <v>49</v>
      </c>
      <c r="D29" s="97">
        <f t="shared" si="3"/>
        <v>49</v>
      </c>
      <c r="E29" s="97">
        <f>+'[2]Terv (4)'!G29</f>
        <v>84</v>
      </c>
      <c r="F29" s="97"/>
      <c r="G29" s="97">
        <f t="shared" si="4"/>
        <v>84</v>
      </c>
      <c r="H29" s="97">
        <f>+'[2]Terv (4)'!J29</f>
        <v>69</v>
      </c>
      <c r="I29" s="97">
        <v>50</v>
      </c>
      <c r="J29" s="97">
        <f t="shared" si="5"/>
        <v>119</v>
      </c>
      <c r="K29" s="97">
        <f>+'[2]Terv (4)'!M29</f>
        <v>0</v>
      </c>
      <c r="L29" s="97">
        <v>15</v>
      </c>
      <c r="M29" s="97">
        <f t="shared" si="6"/>
        <v>15</v>
      </c>
    </row>
    <row r="30" spans="1:13" ht="12.75">
      <c r="A30" s="97" t="s">
        <v>628</v>
      </c>
      <c r="B30" s="97">
        <f>+'[2]Terv (4)'!D30</f>
        <v>436</v>
      </c>
      <c r="C30" s="97">
        <v>15</v>
      </c>
      <c r="D30" s="97">
        <f t="shared" si="3"/>
        <v>451</v>
      </c>
      <c r="E30" s="97">
        <f>+'[2]Terv (4)'!G30</f>
        <v>457</v>
      </c>
      <c r="F30" s="97"/>
      <c r="G30" s="97">
        <f t="shared" si="4"/>
        <v>457</v>
      </c>
      <c r="H30" s="97">
        <f>+'[2]Terv (4)'!J30</f>
        <v>611</v>
      </c>
      <c r="I30" s="97"/>
      <c r="J30" s="97">
        <f t="shared" si="5"/>
        <v>611</v>
      </c>
      <c r="K30" s="97">
        <f>+'[2]Terv (4)'!M30</f>
        <v>757</v>
      </c>
      <c r="L30" s="97"/>
      <c r="M30" s="97">
        <f t="shared" si="6"/>
        <v>757</v>
      </c>
    </row>
    <row r="31" spans="1:13" ht="12.75">
      <c r="A31" s="97" t="s">
        <v>629</v>
      </c>
      <c r="B31" s="97">
        <f>+'[2]Terv (4)'!D31</f>
        <v>0</v>
      </c>
      <c r="C31" s="97">
        <v>59</v>
      </c>
      <c r="D31" s="97">
        <f t="shared" si="3"/>
        <v>59</v>
      </c>
      <c r="E31" s="97">
        <f>+'[2]Terv (4)'!G31</f>
        <v>0</v>
      </c>
      <c r="F31" s="97"/>
      <c r="G31" s="97">
        <f t="shared" si="4"/>
        <v>0</v>
      </c>
      <c r="H31" s="97">
        <f>+'[2]Terv (4)'!J31</f>
        <v>0</v>
      </c>
      <c r="I31" s="97"/>
      <c r="J31" s="97">
        <f t="shared" si="5"/>
        <v>0</v>
      </c>
      <c r="K31" s="97">
        <f>+'[2]Terv (4)'!M31</f>
        <v>0</v>
      </c>
      <c r="L31" s="97"/>
      <c r="M31" s="97">
        <f t="shared" si="6"/>
        <v>0</v>
      </c>
    </row>
    <row r="32" spans="1:13" ht="12.75">
      <c r="A32" s="97" t="s">
        <v>630</v>
      </c>
      <c r="B32" s="97">
        <f>+'[2]Terv (4)'!D32</f>
        <v>0</v>
      </c>
      <c r="C32" s="97"/>
      <c r="D32" s="97">
        <f t="shared" si="3"/>
        <v>0</v>
      </c>
      <c r="E32" s="97">
        <f>+'[2]Terv (4)'!G32</f>
        <v>0</v>
      </c>
      <c r="F32" s="97"/>
      <c r="G32" s="97">
        <f t="shared" si="4"/>
        <v>0</v>
      </c>
      <c r="H32" s="97">
        <f>+'[2]Terv (4)'!J32</f>
        <v>0</v>
      </c>
      <c r="I32" s="97"/>
      <c r="J32" s="97">
        <f t="shared" si="5"/>
        <v>0</v>
      </c>
      <c r="K32" s="97">
        <f>+'[2]Terv (4)'!M32</f>
        <v>0</v>
      </c>
      <c r="L32" s="97"/>
      <c r="M32" s="97">
        <f t="shared" si="6"/>
        <v>0</v>
      </c>
    </row>
    <row r="33" spans="1:13" ht="12.75">
      <c r="A33" s="97" t="s">
        <v>472</v>
      </c>
      <c r="B33" s="97">
        <f>+'[2]Terv (4)'!D33</f>
        <v>0</v>
      </c>
      <c r="C33" s="97"/>
      <c r="D33" s="97">
        <f t="shared" si="3"/>
        <v>0</v>
      </c>
      <c r="E33" s="97">
        <f>+'[2]Terv (4)'!G33</f>
        <v>56</v>
      </c>
      <c r="F33" s="97"/>
      <c r="G33" s="97">
        <f t="shared" si="4"/>
        <v>56</v>
      </c>
      <c r="H33" s="97">
        <f>+'[2]Terv (4)'!J33</f>
        <v>0</v>
      </c>
      <c r="I33" s="97"/>
      <c r="J33" s="97">
        <f t="shared" si="5"/>
        <v>0</v>
      </c>
      <c r="K33" s="97">
        <f>+'[2]Terv (4)'!M33</f>
        <v>4</v>
      </c>
      <c r="L33" s="97">
        <v>5</v>
      </c>
      <c r="M33" s="97">
        <f t="shared" si="6"/>
        <v>9</v>
      </c>
    </row>
    <row r="34" spans="1:13" ht="12.75">
      <c r="A34" s="97" t="s">
        <v>473</v>
      </c>
      <c r="B34" s="97">
        <f>+'[2]Terv (4)'!D34</f>
        <v>165</v>
      </c>
      <c r="C34" s="97"/>
      <c r="D34" s="97">
        <f t="shared" si="3"/>
        <v>165</v>
      </c>
      <c r="E34" s="97">
        <f>+'[2]Terv (4)'!G34</f>
        <v>87</v>
      </c>
      <c r="F34" s="97"/>
      <c r="G34" s="97">
        <f t="shared" si="4"/>
        <v>87</v>
      </c>
      <c r="H34" s="97">
        <f>+'[2]Terv (4)'!J34</f>
        <v>0</v>
      </c>
      <c r="I34" s="97"/>
      <c r="J34" s="97">
        <f t="shared" si="5"/>
        <v>0</v>
      </c>
      <c r="K34" s="97">
        <f>+'[2]Terv (4)'!M34</f>
        <v>0</v>
      </c>
      <c r="L34" s="97"/>
      <c r="M34" s="97">
        <f t="shared" si="6"/>
        <v>0</v>
      </c>
    </row>
    <row r="35" spans="1:13" ht="12.75">
      <c r="A35" s="97" t="s">
        <v>474</v>
      </c>
      <c r="B35" s="97">
        <f>+'[2]Terv (4)'!D35</f>
        <v>0</v>
      </c>
      <c r="C35" s="97"/>
      <c r="D35" s="97">
        <f t="shared" si="3"/>
        <v>0</v>
      </c>
      <c r="E35" s="97">
        <f>+'[2]Terv (4)'!G35</f>
        <v>0</v>
      </c>
      <c r="F35" s="97"/>
      <c r="G35" s="97">
        <f t="shared" si="4"/>
        <v>0</v>
      </c>
      <c r="H35" s="97">
        <f>+'[2]Terv (4)'!J35</f>
        <v>0</v>
      </c>
      <c r="I35" s="97"/>
      <c r="J35" s="97">
        <f t="shared" si="5"/>
        <v>0</v>
      </c>
      <c r="K35" s="97">
        <f>+'[2]Terv (4)'!M35</f>
        <v>0</v>
      </c>
      <c r="L35" s="97"/>
      <c r="M35" s="97">
        <f t="shared" si="6"/>
        <v>0</v>
      </c>
    </row>
    <row r="36" spans="1:13" ht="12.75">
      <c r="A36" s="97" t="s">
        <v>475</v>
      </c>
      <c r="B36" s="97">
        <f aca="true" t="shared" si="7" ref="B36:M36">+B25-B27-B28-B29-B30-B32-B33-B34-B35-B37-B31</f>
        <v>65840</v>
      </c>
      <c r="C36" s="97">
        <f t="shared" si="7"/>
        <v>1553</v>
      </c>
      <c r="D36" s="97">
        <f t="shared" si="7"/>
        <v>67393</v>
      </c>
      <c r="E36" s="97">
        <f t="shared" si="7"/>
        <v>93774</v>
      </c>
      <c r="F36" s="97">
        <f t="shared" si="7"/>
        <v>1290</v>
      </c>
      <c r="G36" s="97">
        <f t="shared" si="7"/>
        <v>95064</v>
      </c>
      <c r="H36" s="97">
        <f t="shared" si="7"/>
        <v>62336</v>
      </c>
      <c r="I36" s="97">
        <f t="shared" si="7"/>
        <v>884</v>
      </c>
      <c r="J36" s="97">
        <f t="shared" si="7"/>
        <v>63220</v>
      </c>
      <c r="K36" s="97">
        <f t="shared" si="7"/>
        <v>77900</v>
      </c>
      <c r="L36" s="97">
        <f t="shared" si="7"/>
        <v>1121</v>
      </c>
      <c r="M36" s="97">
        <f t="shared" si="7"/>
        <v>79021</v>
      </c>
    </row>
    <row r="37" spans="1:13" ht="12.75">
      <c r="A37" s="97" t="s">
        <v>476</v>
      </c>
      <c r="B37" s="97">
        <f>+'[2]Terv (4)'!D37</f>
        <v>348</v>
      </c>
      <c r="C37" s="97"/>
      <c r="D37" s="97">
        <f>+C37+B37</f>
        <v>348</v>
      </c>
      <c r="E37" s="97">
        <f>+'[2]Terv (4)'!G37</f>
        <v>842</v>
      </c>
      <c r="F37" s="97"/>
      <c r="G37" s="97">
        <f>+F37+E37</f>
        <v>842</v>
      </c>
      <c r="H37" s="97">
        <f>+'[2]Terv (4)'!J37</f>
        <v>448</v>
      </c>
      <c r="I37" s="97"/>
      <c r="J37" s="97">
        <f>+I37+H37</f>
        <v>448</v>
      </c>
      <c r="K37" s="97">
        <f>+'[2]Terv (4)'!M37</f>
        <v>1037</v>
      </c>
      <c r="L37" s="97"/>
      <c r="M37" s="97">
        <f>+L37+K37</f>
        <v>1037</v>
      </c>
    </row>
    <row r="38" spans="1:13" s="785" customFormat="1" ht="13.5">
      <c r="A38" s="100" t="s">
        <v>68</v>
      </c>
      <c r="B38" s="98">
        <f aca="true" t="shared" si="8" ref="B38:M38">SUM(B27:B37)</f>
        <v>69692</v>
      </c>
      <c r="C38" s="98">
        <f t="shared" si="8"/>
        <v>1676</v>
      </c>
      <c r="D38" s="98">
        <f t="shared" si="8"/>
        <v>71368</v>
      </c>
      <c r="E38" s="98">
        <f t="shared" si="8"/>
        <v>98203</v>
      </c>
      <c r="F38" s="98">
        <f t="shared" si="8"/>
        <v>1290</v>
      </c>
      <c r="G38" s="98">
        <f t="shared" si="8"/>
        <v>99493</v>
      </c>
      <c r="H38" s="98">
        <f t="shared" si="8"/>
        <v>67425</v>
      </c>
      <c r="I38" s="98">
        <f t="shared" si="8"/>
        <v>934</v>
      </c>
      <c r="J38" s="98">
        <f t="shared" si="8"/>
        <v>68359</v>
      </c>
      <c r="K38" s="98">
        <f t="shared" si="8"/>
        <v>84750</v>
      </c>
      <c r="L38" s="98">
        <f t="shared" si="8"/>
        <v>1141</v>
      </c>
      <c r="M38" s="98">
        <f t="shared" si="8"/>
        <v>85891</v>
      </c>
    </row>
  </sheetData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&amp;C&amp;8 4.&amp;R&amp;"Times New Roman,Normál"6/a. számú melléklet</oddHeader>
    <oddFooter>&amp;R2005.11.16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1" sqref="A11"/>
      <selection pane="bottomRight" activeCell="B11" sqref="B11:M11"/>
    </sheetView>
  </sheetViews>
  <sheetFormatPr defaultColWidth="9.140625" defaultRowHeight="12.75"/>
  <cols>
    <col min="1" max="1" width="28.8515625" style="170" customWidth="1"/>
    <col min="2" max="2" width="10.421875" style="170" customWidth="1"/>
    <col min="3" max="3" width="8.140625" style="170" customWidth="1"/>
    <col min="4" max="5" width="10.421875" style="170" customWidth="1"/>
    <col min="6" max="6" width="8.00390625" style="170" customWidth="1"/>
    <col min="7" max="7" width="10.28125" style="170" customWidth="1"/>
    <col min="8" max="8" width="10.7109375" style="170" customWidth="1"/>
    <col min="9" max="9" width="8.00390625" style="170" customWidth="1"/>
    <col min="10" max="10" width="10.00390625" style="170" customWidth="1"/>
    <col min="11" max="11" width="10.421875" style="170" customWidth="1"/>
    <col min="12" max="12" width="8.140625" style="170" customWidth="1"/>
    <col min="13" max="13" width="10.0039062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12:13" ht="12.75"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17</v>
      </c>
      <c r="C6" s="771"/>
      <c r="D6" s="772"/>
      <c r="E6" s="770">
        <v>18</v>
      </c>
      <c r="F6" s="771"/>
      <c r="G6" s="772"/>
      <c r="H6" s="770">
        <v>19</v>
      </c>
      <c r="I6" s="771"/>
      <c r="J6" s="772"/>
      <c r="K6" s="770">
        <v>20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643</v>
      </c>
      <c r="C8" s="771"/>
      <c r="D8" s="772"/>
      <c r="E8" s="770" t="s">
        <v>644</v>
      </c>
      <c r="F8" s="771"/>
      <c r="G8" s="772"/>
      <c r="H8" s="770" t="s">
        <v>645</v>
      </c>
      <c r="I8" s="771"/>
      <c r="J8" s="772"/>
      <c r="K8" s="770" t="s">
        <v>646</v>
      </c>
      <c r="L8" s="771"/>
      <c r="M8" s="772"/>
    </row>
    <row r="9" spans="1:13" ht="12.75">
      <c r="A9" s="769" t="s">
        <v>518</v>
      </c>
      <c r="B9" s="770">
        <v>801115</v>
      </c>
      <c r="C9" s="771"/>
      <c r="D9" s="772"/>
      <c r="E9" s="770">
        <v>801115</v>
      </c>
      <c r="F9" s="771"/>
      <c r="G9" s="772"/>
      <c r="H9" s="770">
        <v>801115</v>
      </c>
      <c r="I9" s="771"/>
      <c r="J9" s="772"/>
      <c r="K9" s="770">
        <v>801115</v>
      </c>
      <c r="L9" s="771"/>
      <c r="M9" s="772"/>
    </row>
    <row r="10" spans="1:13" ht="12.75">
      <c r="A10" s="778" t="s">
        <v>519</v>
      </c>
      <c r="B10" s="779" t="s">
        <v>521</v>
      </c>
      <c r="C10" s="780"/>
      <c r="D10" s="781"/>
      <c r="E10" s="779"/>
      <c r="F10" s="780"/>
      <c r="G10" s="781"/>
      <c r="H10" s="779"/>
      <c r="I10" s="780"/>
      <c r="J10" s="781"/>
      <c r="K10" s="779"/>
      <c r="L10" s="780"/>
      <c r="M10" s="781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 (5)'!C13</f>
        <v>38</v>
      </c>
      <c r="C13" s="97"/>
      <c r="D13" s="97">
        <f>+C13+B13</f>
        <v>38</v>
      </c>
      <c r="E13" s="97">
        <f>+'[1]Terv (5)'!F13</f>
        <v>22.5</v>
      </c>
      <c r="F13" s="97"/>
      <c r="G13" s="97">
        <f>+F13+E13</f>
        <v>22.5</v>
      </c>
      <c r="H13" s="97">
        <f>+'[1]Terv (5)'!I13</f>
        <v>16.5</v>
      </c>
      <c r="I13" s="97"/>
      <c r="J13" s="97">
        <f>+I13+H13</f>
        <v>16.5</v>
      </c>
      <c r="K13" s="97">
        <f>+'[1]Terv (5)'!L13</f>
        <v>43.5</v>
      </c>
      <c r="L13" s="97"/>
      <c r="M13" s="97">
        <f>+L13+K13</f>
        <v>43.5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 (5)'!D15</f>
        <v>71927</v>
      </c>
      <c r="C15" s="97">
        <v>692</v>
      </c>
      <c r="D15" s="97">
        <f>+C15+B15</f>
        <v>72619</v>
      </c>
      <c r="E15" s="97">
        <f>+'[2]Terv (5)'!G15</f>
        <v>44571</v>
      </c>
      <c r="F15" s="97">
        <v>556</v>
      </c>
      <c r="G15" s="97">
        <f>+F15+E15</f>
        <v>45127</v>
      </c>
      <c r="H15" s="97">
        <f>+'[2]Terv (5)'!J15</f>
        <v>34241</v>
      </c>
      <c r="I15" s="97">
        <v>319</v>
      </c>
      <c r="J15" s="97">
        <f>+I15+H15</f>
        <v>34560</v>
      </c>
      <c r="K15" s="97">
        <f>+'[2]Terv (5)'!M15</f>
        <v>86691</v>
      </c>
      <c r="L15" s="97">
        <v>765</v>
      </c>
      <c r="M15" s="97">
        <f>+L15+K15</f>
        <v>87456</v>
      </c>
    </row>
    <row r="16" spans="1:13" ht="12.75">
      <c r="A16" s="97" t="s">
        <v>229</v>
      </c>
      <c r="B16" s="97">
        <f>+'[2]Terv (5)'!D16</f>
        <v>23898</v>
      </c>
      <c r="C16" s="97">
        <f>201+21</f>
        <v>222</v>
      </c>
      <c r="D16" s="97">
        <f>+C16+B16</f>
        <v>24120</v>
      </c>
      <c r="E16" s="97">
        <f>+'[2]Terv (5)'!G16</f>
        <v>14792</v>
      </c>
      <c r="F16" s="97">
        <f>108+11</f>
        <v>119</v>
      </c>
      <c r="G16" s="97">
        <f>+F16+E16</f>
        <v>14911</v>
      </c>
      <c r="H16" s="97">
        <f>+'[2]Terv (5)'!J16</f>
        <v>11278</v>
      </c>
      <c r="I16" s="97">
        <f>82+9</f>
        <v>91</v>
      </c>
      <c r="J16" s="97">
        <f>+I16+H16</f>
        <v>11369</v>
      </c>
      <c r="K16" s="97">
        <f>+'[2]Terv (5)'!M16</f>
        <v>28668</v>
      </c>
      <c r="L16" s="97">
        <f>217+22</f>
        <v>239</v>
      </c>
      <c r="M16" s="97">
        <f>+L16+K16</f>
        <v>28907</v>
      </c>
    </row>
    <row r="17" spans="1:13" ht="12.75">
      <c r="A17" s="97" t="s">
        <v>230</v>
      </c>
      <c r="B17" s="97">
        <f>+'[2]Terv (5)'!D17</f>
        <v>27374</v>
      </c>
      <c r="C17" s="97">
        <v>376</v>
      </c>
      <c r="D17" s="97">
        <f>+C17+B17</f>
        <v>27750</v>
      </c>
      <c r="E17" s="97">
        <f>+'[2]Terv (5)'!G17</f>
        <v>20535</v>
      </c>
      <c r="F17" s="97">
        <v>188</v>
      </c>
      <c r="G17" s="97">
        <f>+F17+E17</f>
        <v>20723</v>
      </c>
      <c r="H17" s="97">
        <f>+'[2]Terv (5)'!J17</f>
        <v>14983</v>
      </c>
      <c r="I17" s="97">
        <v>222</v>
      </c>
      <c r="J17" s="97">
        <f>+I17+H17</f>
        <v>15205</v>
      </c>
      <c r="K17" s="97">
        <f>+'[2]Terv (5)'!M17</f>
        <v>35791</v>
      </c>
      <c r="L17" s="97">
        <v>972</v>
      </c>
      <c r="M17" s="97">
        <f>+L17+K17</f>
        <v>36763</v>
      </c>
    </row>
    <row r="18" spans="1:13" ht="12.75">
      <c r="A18" s="97" t="s">
        <v>231</v>
      </c>
      <c r="B18" s="97">
        <f>+'[2]Terv (5)'!D18</f>
        <v>0</v>
      </c>
      <c r="C18" s="97"/>
      <c r="D18" s="97">
        <f>+C18+B18</f>
        <v>0</v>
      </c>
      <c r="E18" s="97">
        <f>+'[2]Terv (5)'!G18</f>
        <v>0</v>
      </c>
      <c r="F18" s="97"/>
      <c r="G18" s="97">
        <f>+F18+E18</f>
        <v>0</v>
      </c>
      <c r="H18" s="97">
        <f>+'[2]Terv (5)'!J18</f>
        <v>0</v>
      </c>
      <c r="I18" s="97"/>
      <c r="J18" s="97">
        <f>+I18+H18</f>
        <v>0</v>
      </c>
      <c r="K18" s="97">
        <f>+'[2]Terv (5)'!M18</f>
        <v>0</v>
      </c>
      <c r="L18" s="97"/>
      <c r="M18" s="97">
        <f>+L18+K18</f>
        <v>0</v>
      </c>
    </row>
    <row r="19" spans="1:13" ht="12.75">
      <c r="A19" s="97" t="s">
        <v>232</v>
      </c>
      <c r="B19" s="97">
        <f>+'[2]Terv (5)'!D19</f>
        <v>0</v>
      </c>
      <c r="C19" s="97"/>
      <c r="D19" s="97">
        <f>+C19+B19</f>
        <v>0</v>
      </c>
      <c r="E19" s="97">
        <f>+'[2]Terv (5)'!G19</f>
        <v>0</v>
      </c>
      <c r="F19" s="97"/>
      <c r="G19" s="97">
        <f>+F19+E19</f>
        <v>0</v>
      </c>
      <c r="H19" s="97">
        <f>+'[2]Terv (5)'!J19</f>
        <v>0</v>
      </c>
      <c r="I19" s="97"/>
      <c r="J19" s="97">
        <f>+I19+H19</f>
        <v>0</v>
      </c>
      <c r="K19" s="97">
        <f>+'[2]Terv (5)'!M19</f>
        <v>0</v>
      </c>
      <c r="L19" s="97"/>
      <c r="M19" s="97">
        <f>+L19+K19</f>
        <v>0</v>
      </c>
    </row>
    <row r="20" spans="1:13" s="785" customFormat="1" ht="12.75">
      <c r="A20" s="98" t="s">
        <v>233</v>
      </c>
      <c r="B20" s="98">
        <f aca="true" t="shared" si="0" ref="B20:M20">SUM(B15:B19)</f>
        <v>123199</v>
      </c>
      <c r="C20" s="98">
        <f t="shared" si="0"/>
        <v>1290</v>
      </c>
      <c r="D20" s="98">
        <f t="shared" si="0"/>
        <v>124489</v>
      </c>
      <c r="E20" s="98">
        <f t="shared" si="0"/>
        <v>79898</v>
      </c>
      <c r="F20" s="98">
        <f t="shared" si="0"/>
        <v>863</v>
      </c>
      <c r="G20" s="98">
        <f t="shared" si="0"/>
        <v>80761</v>
      </c>
      <c r="H20" s="98">
        <f t="shared" si="0"/>
        <v>60502</v>
      </c>
      <c r="I20" s="98">
        <f t="shared" si="0"/>
        <v>632</v>
      </c>
      <c r="J20" s="98">
        <f t="shared" si="0"/>
        <v>61134</v>
      </c>
      <c r="K20" s="98">
        <f t="shared" si="0"/>
        <v>151150</v>
      </c>
      <c r="L20" s="98">
        <f t="shared" si="0"/>
        <v>1976</v>
      </c>
      <c r="M20" s="98">
        <f t="shared" si="0"/>
        <v>153126</v>
      </c>
    </row>
    <row r="21" spans="1:13" ht="12.75">
      <c r="A21" s="97" t="s">
        <v>234</v>
      </c>
      <c r="B21" s="97">
        <f>+'[2]Terv (5)'!D21</f>
        <v>0</v>
      </c>
      <c r="C21" s="97"/>
      <c r="D21" s="97">
        <f>+C21+B21</f>
        <v>0</v>
      </c>
      <c r="E21" s="97">
        <f>+'[2]Terv (5)'!G21</f>
        <v>0</v>
      </c>
      <c r="F21" s="97"/>
      <c r="G21" s="97">
        <f>+F21+E21</f>
        <v>0</v>
      </c>
      <c r="H21" s="97">
        <f>+'[2]Terv (5)'!J21</f>
        <v>0</v>
      </c>
      <c r="I21" s="97"/>
      <c r="J21" s="97">
        <f>+I21+H21</f>
        <v>0</v>
      </c>
      <c r="K21" s="97">
        <f>+'[2]Terv (5)'!M21</f>
        <v>0</v>
      </c>
      <c r="L21" s="97"/>
      <c r="M21" s="97">
        <f>+L21+K21</f>
        <v>0</v>
      </c>
    </row>
    <row r="22" spans="1:13" ht="12.75">
      <c r="A22" s="97" t="s">
        <v>627</v>
      </c>
      <c r="B22" s="97">
        <f>+'[2]Terv (5)'!D22</f>
        <v>520</v>
      </c>
      <c r="C22" s="97">
        <v>100</v>
      </c>
      <c r="D22" s="97">
        <f>+C22+B22</f>
        <v>620</v>
      </c>
      <c r="E22" s="97">
        <f>+'[2]Terv (5)'!G22</f>
        <v>380</v>
      </c>
      <c r="F22" s="97"/>
      <c r="G22" s="97">
        <f>+F22+E22</f>
        <v>380</v>
      </c>
      <c r="H22" s="97">
        <f>+'[2]Terv (5)'!J22</f>
        <v>537</v>
      </c>
      <c r="I22" s="97">
        <v>100</v>
      </c>
      <c r="J22" s="97">
        <f>+I22+H22</f>
        <v>637</v>
      </c>
      <c r="K22" s="97">
        <f>+'[2]Terv (5)'!M22</f>
        <v>1586</v>
      </c>
      <c r="L22" s="97">
        <v>382</v>
      </c>
      <c r="M22" s="97">
        <f>+L22+K22</f>
        <v>1968</v>
      </c>
    </row>
    <row r="23" spans="1:13" ht="12.75">
      <c r="A23" s="97" t="s">
        <v>451</v>
      </c>
      <c r="B23" s="97">
        <f>+'[2]Terv (5)'!D23</f>
        <v>0</v>
      </c>
      <c r="C23" s="97"/>
      <c r="D23" s="97">
        <f>+C23+B23</f>
        <v>0</v>
      </c>
      <c r="E23" s="97">
        <f>+'[2]Terv (5)'!G23</f>
        <v>0</v>
      </c>
      <c r="F23" s="97"/>
      <c r="G23" s="97">
        <f>+F23+E23</f>
        <v>0</v>
      </c>
      <c r="H23" s="97">
        <f>+'[2]Terv (5)'!J23</f>
        <v>0</v>
      </c>
      <c r="I23" s="97"/>
      <c r="J23" s="97">
        <f>+I23+H23</f>
        <v>0</v>
      </c>
      <c r="K23" s="97">
        <f>+'[2]Terv (5)'!M23</f>
        <v>0</v>
      </c>
      <c r="L23" s="97"/>
      <c r="M23" s="97">
        <f>+L23+K23</f>
        <v>0</v>
      </c>
    </row>
    <row r="24" spans="1:13" s="785" customFormat="1" ht="12.75">
      <c r="A24" s="98" t="s">
        <v>62</v>
      </c>
      <c r="B24" s="98">
        <f aca="true" t="shared" si="1" ref="B24:M24">SUM(B21:B23)</f>
        <v>520</v>
      </c>
      <c r="C24" s="98">
        <f t="shared" si="1"/>
        <v>100</v>
      </c>
      <c r="D24" s="98">
        <f t="shared" si="1"/>
        <v>620</v>
      </c>
      <c r="E24" s="98">
        <f t="shared" si="1"/>
        <v>380</v>
      </c>
      <c r="F24" s="98">
        <f t="shared" si="1"/>
        <v>0</v>
      </c>
      <c r="G24" s="98">
        <f t="shared" si="1"/>
        <v>380</v>
      </c>
      <c r="H24" s="98">
        <f t="shared" si="1"/>
        <v>537</v>
      </c>
      <c r="I24" s="98">
        <f t="shared" si="1"/>
        <v>100</v>
      </c>
      <c r="J24" s="98">
        <f t="shared" si="1"/>
        <v>637</v>
      </c>
      <c r="K24" s="98">
        <f t="shared" si="1"/>
        <v>1586</v>
      </c>
      <c r="L24" s="98">
        <f t="shared" si="1"/>
        <v>382</v>
      </c>
      <c r="M24" s="98">
        <f t="shared" si="1"/>
        <v>1968</v>
      </c>
    </row>
    <row r="25" spans="1:13" s="785" customFormat="1" ht="13.5">
      <c r="A25" s="100" t="s">
        <v>63</v>
      </c>
      <c r="B25" s="98">
        <f aca="true" t="shared" si="2" ref="B25:M25">SUM(B20+B24)</f>
        <v>123719</v>
      </c>
      <c r="C25" s="98">
        <f t="shared" si="2"/>
        <v>1390</v>
      </c>
      <c r="D25" s="98">
        <f t="shared" si="2"/>
        <v>125109</v>
      </c>
      <c r="E25" s="98">
        <f t="shared" si="2"/>
        <v>80278</v>
      </c>
      <c r="F25" s="98">
        <f t="shared" si="2"/>
        <v>863</v>
      </c>
      <c r="G25" s="98">
        <f t="shared" si="2"/>
        <v>81141</v>
      </c>
      <c r="H25" s="98">
        <f t="shared" si="2"/>
        <v>61039</v>
      </c>
      <c r="I25" s="98">
        <f t="shared" si="2"/>
        <v>732</v>
      </c>
      <c r="J25" s="98">
        <f t="shared" si="2"/>
        <v>61771</v>
      </c>
      <c r="K25" s="98">
        <f t="shared" si="2"/>
        <v>152736</v>
      </c>
      <c r="L25" s="98">
        <f t="shared" si="2"/>
        <v>2358</v>
      </c>
      <c r="M25" s="98">
        <f t="shared" si="2"/>
        <v>155094</v>
      </c>
    </row>
    <row r="26" spans="1:13" s="785" customFormat="1" ht="12.75">
      <c r="A26" s="98" t="s">
        <v>64</v>
      </c>
      <c r="B26" s="98"/>
      <c r="C26" s="98"/>
      <c r="D26" s="97"/>
      <c r="E26" s="98"/>
      <c r="F26" s="98"/>
      <c r="G26" s="97"/>
      <c r="H26" s="98"/>
      <c r="I26" s="98"/>
      <c r="J26" s="97"/>
      <c r="K26" s="98"/>
      <c r="L26" s="98"/>
      <c r="M26" s="97"/>
    </row>
    <row r="27" spans="1:13" ht="12.75">
      <c r="A27" s="97" t="s">
        <v>65</v>
      </c>
      <c r="B27" s="97">
        <f>+'[2]Terv (5)'!D27</f>
        <v>7218</v>
      </c>
      <c r="C27" s="97"/>
      <c r="D27" s="97">
        <f aca="true" t="shared" si="3" ref="D27:D35">+C27+B27</f>
        <v>7218</v>
      </c>
      <c r="E27" s="97">
        <f>+'[2]Terv (5)'!G27</f>
        <v>5325</v>
      </c>
      <c r="F27" s="97"/>
      <c r="G27" s="97">
        <f aca="true" t="shared" si="4" ref="G27:G35">+F27+E27</f>
        <v>5325</v>
      </c>
      <c r="H27" s="97">
        <f>+'[2]Terv (5)'!J27</f>
        <v>3082</v>
      </c>
      <c r="I27" s="97"/>
      <c r="J27" s="97">
        <f aca="true" t="shared" si="5" ref="J27:J35">+I27+H27</f>
        <v>3082</v>
      </c>
      <c r="K27" s="97">
        <f>+'[2]Terv (5)'!M27</f>
        <v>9973</v>
      </c>
      <c r="L27" s="97"/>
      <c r="M27" s="97">
        <f aca="true" t="shared" si="6" ref="M27:M35">+L27+K27</f>
        <v>9973</v>
      </c>
    </row>
    <row r="28" spans="1:13" ht="12.75">
      <c r="A28" s="97" t="s">
        <v>66</v>
      </c>
      <c r="B28" s="97">
        <f>+'[2]Terv (5)'!D28</f>
        <v>0</v>
      </c>
      <c r="C28" s="97"/>
      <c r="D28" s="97">
        <f t="shared" si="3"/>
        <v>0</v>
      </c>
      <c r="E28" s="97">
        <f>+'[2]Terv (5)'!G28</f>
        <v>0</v>
      </c>
      <c r="F28" s="97"/>
      <c r="G28" s="97">
        <f t="shared" si="4"/>
        <v>0</v>
      </c>
      <c r="H28" s="97">
        <f>+'[2]Terv (5)'!J28</f>
        <v>0</v>
      </c>
      <c r="I28" s="97"/>
      <c r="J28" s="97">
        <f t="shared" si="5"/>
        <v>0</v>
      </c>
      <c r="K28" s="97">
        <f>+'[2]Terv (5)'!M28</f>
        <v>0</v>
      </c>
      <c r="L28" s="97"/>
      <c r="M28" s="97">
        <f t="shared" si="6"/>
        <v>0</v>
      </c>
    </row>
    <row r="29" spans="1:13" ht="12.75">
      <c r="A29" s="97" t="s">
        <v>67</v>
      </c>
      <c r="B29" s="97">
        <f>+'[2]Terv (5)'!D29</f>
        <v>0</v>
      </c>
      <c r="C29" s="97">
        <v>9</v>
      </c>
      <c r="D29" s="97">
        <f t="shared" si="3"/>
        <v>9</v>
      </c>
      <c r="E29" s="97">
        <f>+'[2]Terv (5)'!G29</f>
        <v>0</v>
      </c>
      <c r="F29" s="97">
        <v>12</v>
      </c>
      <c r="G29" s="97">
        <f t="shared" si="4"/>
        <v>12</v>
      </c>
      <c r="H29" s="97">
        <f>+'[2]Terv (5)'!J29</f>
        <v>180</v>
      </c>
      <c r="I29" s="97">
        <v>37</v>
      </c>
      <c r="J29" s="97">
        <f t="shared" si="5"/>
        <v>217</v>
      </c>
      <c r="K29" s="97">
        <f>+'[2]Terv (5)'!M29</f>
        <v>33</v>
      </c>
      <c r="L29" s="97">
        <v>3</v>
      </c>
      <c r="M29" s="97">
        <f t="shared" si="6"/>
        <v>36</v>
      </c>
    </row>
    <row r="30" spans="1:13" ht="12.75">
      <c r="A30" s="97" t="s">
        <v>628</v>
      </c>
      <c r="B30" s="97">
        <f>+'[2]Terv (5)'!D30</f>
        <v>1083</v>
      </c>
      <c r="C30" s="97"/>
      <c r="D30" s="97">
        <f t="shared" si="3"/>
        <v>1083</v>
      </c>
      <c r="E30" s="97">
        <f>+'[2]Terv (5)'!G30</f>
        <v>799</v>
      </c>
      <c r="F30" s="97"/>
      <c r="G30" s="97">
        <f t="shared" si="4"/>
        <v>799</v>
      </c>
      <c r="H30" s="97">
        <f>+'[2]Terv (5)'!J30</f>
        <v>507</v>
      </c>
      <c r="I30" s="97"/>
      <c r="J30" s="97">
        <f t="shared" si="5"/>
        <v>507</v>
      </c>
      <c r="K30" s="97">
        <f>+'[2]Terv (5)'!M30</f>
        <v>1496</v>
      </c>
      <c r="L30" s="97"/>
      <c r="M30" s="97">
        <f t="shared" si="6"/>
        <v>1496</v>
      </c>
    </row>
    <row r="31" spans="1:13" ht="12.75">
      <c r="A31" s="97" t="s">
        <v>629</v>
      </c>
      <c r="B31" s="97">
        <f>+'[2]Terv (5)'!D31</f>
        <v>0</v>
      </c>
      <c r="C31" s="97"/>
      <c r="D31" s="97">
        <f t="shared" si="3"/>
        <v>0</v>
      </c>
      <c r="E31" s="97">
        <f>+'[2]Terv (5)'!G31</f>
        <v>0</v>
      </c>
      <c r="F31" s="97"/>
      <c r="G31" s="97">
        <f t="shared" si="4"/>
        <v>0</v>
      </c>
      <c r="H31" s="97">
        <f>+'[2]Terv (5)'!J31</f>
        <v>0</v>
      </c>
      <c r="I31" s="97"/>
      <c r="J31" s="97">
        <f t="shared" si="5"/>
        <v>0</v>
      </c>
      <c r="K31" s="97">
        <f>+'[2]Terv (5)'!M31</f>
        <v>0</v>
      </c>
      <c r="L31" s="97"/>
      <c r="M31" s="97">
        <f t="shared" si="6"/>
        <v>0</v>
      </c>
    </row>
    <row r="32" spans="1:13" ht="12.75">
      <c r="A32" s="97" t="s">
        <v>630</v>
      </c>
      <c r="B32" s="97">
        <f>+'[2]Terv (5)'!D32</f>
        <v>0</v>
      </c>
      <c r="C32" s="97"/>
      <c r="D32" s="97">
        <f t="shared" si="3"/>
        <v>0</v>
      </c>
      <c r="E32" s="97">
        <f>+'[2]Terv (5)'!G32</f>
        <v>0</v>
      </c>
      <c r="F32" s="97"/>
      <c r="G32" s="97">
        <f t="shared" si="4"/>
        <v>0</v>
      </c>
      <c r="H32" s="97">
        <f>+'[2]Terv (5)'!J32</f>
        <v>0</v>
      </c>
      <c r="I32" s="97"/>
      <c r="J32" s="97">
        <f t="shared" si="5"/>
        <v>0</v>
      </c>
      <c r="K32" s="97">
        <f>+'[2]Terv (5)'!M32</f>
        <v>0</v>
      </c>
      <c r="L32" s="97"/>
      <c r="M32" s="97">
        <f t="shared" si="6"/>
        <v>0</v>
      </c>
    </row>
    <row r="33" spans="1:13" ht="12.75">
      <c r="A33" s="97" t="s">
        <v>472</v>
      </c>
      <c r="B33" s="97">
        <f>+'[2]Terv (5)'!D33</f>
        <v>0</v>
      </c>
      <c r="C33" s="97"/>
      <c r="D33" s="97">
        <f t="shared" si="3"/>
        <v>0</v>
      </c>
      <c r="E33" s="97">
        <f>+'[2]Terv (5)'!G33</f>
        <v>0</v>
      </c>
      <c r="F33" s="97">
        <v>5</v>
      </c>
      <c r="G33" s="97">
        <f t="shared" si="4"/>
        <v>5</v>
      </c>
      <c r="H33" s="97">
        <f>+'[2]Terv (5)'!J33</f>
        <v>0</v>
      </c>
      <c r="I33" s="97"/>
      <c r="J33" s="97">
        <f t="shared" si="5"/>
        <v>0</v>
      </c>
      <c r="K33" s="97">
        <f>+'[2]Terv (5)'!M33</f>
        <v>260</v>
      </c>
      <c r="L33" s="97">
        <v>93</v>
      </c>
      <c r="M33" s="97">
        <f t="shared" si="6"/>
        <v>353</v>
      </c>
    </row>
    <row r="34" spans="1:13" ht="12.75">
      <c r="A34" s="97" t="s">
        <v>473</v>
      </c>
      <c r="B34" s="97">
        <f>+'[2]Terv (5)'!D34</f>
        <v>0</v>
      </c>
      <c r="C34" s="97"/>
      <c r="D34" s="97">
        <f t="shared" si="3"/>
        <v>0</v>
      </c>
      <c r="E34" s="97">
        <f>+'[2]Terv (5)'!G34</f>
        <v>0</v>
      </c>
      <c r="F34" s="97"/>
      <c r="G34" s="97">
        <f t="shared" si="4"/>
        <v>0</v>
      </c>
      <c r="H34" s="97">
        <f>+'[2]Terv (5)'!J34</f>
        <v>200</v>
      </c>
      <c r="I34" s="97"/>
      <c r="J34" s="97">
        <f t="shared" si="5"/>
        <v>200</v>
      </c>
      <c r="K34" s="97">
        <f>+'[2]Terv (5)'!M34</f>
        <v>884</v>
      </c>
      <c r="L34" s="97">
        <v>282</v>
      </c>
      <c r="M34" s="97">
        <f t="shared" si="6"/>
        <v>1166</v>
      </c>
    </row>
    <row r="35" spans="1:13" ht="12.75">
      <c r="A35" s="97" t="s">
        <v>474</v>
      </c>
      <c r="B35" s="97">
        <f>+'[2]Terv (5)'!D35</f>
        <v>0</v>
      </c>
      <c r="C35" s="97"/>
      <c r="D35" s="97">
        <f t="shared" si="3"/>
        <v>0</v>
      </c>
      <c r="E35" s="97">
        <f>+'[2]Terv (5)'!G35</f>
        <v>0</v>
      </c>
      <c r="F35" s="97"/>
      <c r="G35" s="97">
        <f t="shared" si="4"/>
        <v>0</v>
      </c>
      <c r="H35" s="97">
        <f>+'[2]Terv (5)'!J35</f>
        <v>0</v>
      </c>
      <c r="I35" s="97"/>
      <c r="J35" s="97">
        <f t="shared" si="5"/>
        <v>0</v>
      </c>
      <c r="K35" s="97">
        <f>+'[2]Terv (5)'!M35</f>
        <v>0</v>
      </c>
      <c r="L35" s="97"/>
      <c r="M35" s="97">
        <f t="shared" si="6"/>
        <v>0</v>
      </c>
    </row>
    <row r="36" spans="1:13" ht="12.75">
      <c r="A36" s="97" t="s">
        <v>475</v>
      </c>
      <c r="B36" s="97">
        <f aca="true" t="shared" si="7" ref="B36:M36">+B25-B27-B28-B29-B30-B32-B33-B34-B35-B37-B31</f>
        <v>114926</v>
      </c>
      <c r="C36" s="97">
        <f t="shared" si="7"/>
        <v>1381</v>
      </c>
      <c r="D36" s="97">
        <f t="shared" si="7"/>
        <v>116307</v>
      </c>
      <c r="E36" s="97">
        <f t="shared" si="7"/>
        <v>73283</v>
      </c>
      <c r="F36" s="97">
        <f t="shared" si="7"/>
        <v>846</v>
      </c>
      <c r="G36" s="97">
        <f t="shared" si="7"/>
        <v>74129</v>
      </c>
      <c r="H36" s="97">
        <f t="shared" si="7"/>
        <v>56542</v>
      </c>
      <c r="I36" s="97">
        <f t="shared" si="7"/>
        <v>695</v>
      </c>
      <c r="J36" s="97">
        <f t="shared" si="7"/>
        <v>57237</v>
      </c>
      <c r="K36" s="97">
        <f t="shared" si="7"/>
        <v>139237</v>
      </c>
      <c r="L36" s="97">
        <f t="shared" si="7"/>
        <v>1980</v>
      </c>
      <c r="M36" s="97">
        <f t="shared" si="7"/>
        <v>141217</v>
      </c>
    </row>
    <row r="37" spans="1:13" ht="12.75">
      <c r="A37" s="97" t="s">
        <v>476</v>
      </c>
      <c r="B37" s="97">
        <f>+'[2]Terv (5)'!D37</f>
        <v>492</v>
      </c>
      <c r="C37" s="97"/>
      <c r="D37" s="97">
        <f>+C37+B37</f>
        <v>492</v>
      </c>
      <c r="E37" s="97">
        <f>+'[2]Terv (5)'!G37</f>
        <v>871</v>
      </c>
      <c r="F37" s="97"/>
      <c r="G37" s="97">
        <f>+F37+E37</f>
        <v>871</v>
      </c>
      <c r="H37" s="97">
        <f>+'[2]Terv (5)'!J37</f>
        <v>528</v>
      </c>
      <c r="I37" s="97"/>
      <c r="J37" s="97">
        <f>+I37+H37</f>
        <v>528</v>
      </c>
      <c r="K37" s="97">
        <f>+'[2]Terv (5)'!M37</f>
        <v>853</v>
      </c>
      <c r="L37" s="97"/>
      <c r="M37" s="97">
        <f>+L37+K37</f>
        <v>853</v>
      </c>
    </row>
    <row r="38" spans="1:13" s="785" customFormat="1" ht="13.5">
      <c r="A38" s="100" t="s">
        <v>68</v>
      </c>
      <c r="B38" s="98">
        <f aca="true" t="shared" si="8" ref="B38:M38">SUM(B27:B37)</f>
        <v>123719</v>
      </c>
      <c r="C38" s="98">
        <f t="shared" si="8"/>
        <v>1390</v>
      </c>
      <c r="D38" s="98">
        <f t="shared" si="8"/>
        <v>125109</v>
      </c>
      <c r="E38" s="98">
        <f t="shared" si="8"/>
        <v>80278</v>
      </c>
      <c r="F38" s="98">
        <f t="shared" si="8"/>
        <v>863</v>
      </c>
      <c r="G38" s="98">
        <f t="shared" si="8"/>
        <v>81141</v>
      </c>
      <c r="H38" s="98">
        <f t="shared" si="8"/>
        <v>61039</v>
      </c>
      <c r="I38" s="98">
        <f t="shared" si="8"/>
        <v>732</v>
      </c>
      <c r="J38" s="98">
        <f t="shared" si="8"/>
        <v>61771</v>
      </c>
      <c r="K38" s="98">
        <f t="shared" si="8"/>
        <v>152736</v>
      </c>
      <c r="L38" s="98">
        <f t="shared" si="8"/>
        <v>2358</v>
      </c>
      <c r="M38" s="98">
        <f t="shared" si="8"/>
        <v>155094</v>
      </c>
    </row>
  </sheetData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&amp;C&amp;8 5.
&amp;R&amp;"Times New Roman,Normál"6/a. számú melléklet</oddHeader>
    <oddFooter>&amp;R2005.11.16.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:M11"/>
    </sheetView>
  </sheetViews>
  <sheetFormatPr defaultColWidth="9.140625" defaultRowHeight="12.75"/>
  <cols>
    <col min="1" max="1" width="28.8515625" style="170" customWidth="1"/>
    <col min="2" max="2" width="10.57421875" style="170" customWidth="1"/>
    <col min="3" max="3" width="8.00390625" style="170" customWidth="1"/>
    <col min="4" max="4" width="10.28125" style="170" customWidth="1"/>
    <col min="5" max="5" width="10.57421875" style="170" customWidth="1"/>
    <col min="6" max="6" width="8.140625" style="170" customWidth="1"/>
    <col min="7" max="7" width="10.00390625" style="170" customWidth="1"/>
    <col min="8" max="8" width="10.421875" style="170" customWidth="1"/>
    <col min="9" max="9" width="8.28125" style="170" customWidth="1"/>
    <col min="10" max="10" width="10.00390625" style="170" customWidth="1"/>
    <col min="11" max="11" width="10.421875" style="170" customWidth="1"/>
    <col min="12" max="12" width="8.140625" style="170" customWidth="1"/>
    <col min="13" max="13" width="10.0039062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12:13" ht="12.75"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21</v>
      </c>
      <c r="C6" s="771"/>
      <c r="D6" s="772"/>
      <c r="E6" s="770">
        <v>22</v>
      </c>
      <c r="F6" s="771"/>
      <c r="G6" s="772"/>
      <c r="H6" s="770">
        <v>23</v>
      </c>
      <c r="I6" s="771"/>
      <c r="J6" s="772"/>
      <c r="K6" s="770">
        <v>24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647</v>
      </c>
      <c r="C8" s="771"/>
      <c r="D8" s="772"/>
      <c r="E8" s="770" t="s">
        <v>648</v>
      </c>
      <c r="F8" s="771"/>
      <c r="G8" s="772"/>
      <c r="H8" s="770" t="s">
        <v>649</v>
      </c>
      <c r="I8" s="771"/>
      <c r="J8" s="772"/>
      <c r="K8" s="770" t="s">
        <v>650</v>
      </c>
      <c r="L8" s="771"/>
      <c r="M8" s="772"/>
    </row>
    <row r="9" spans="1:13" ht="12.75">
      <c r="A9" s="769" t="s">
        <v>518</v>
      </c>
      <c r="B9" s="770">
        <v>801115</v>
      </c>
      <c r="C9" s="771"/>
      <c r="D9" s="772"/>
      <c r="E9" s="770">
        <v>801115</v>
      </c>
      <c r="F9" s="771"/>
      <c r="G9" s="772"/>
      <c r="H9" s="770">
        <v>801214</v>
      </c>
      <c r="I9" s="771"/>
      <c r="J9" s="772"/>
      <c r="K9" s="770">
        <v>801214</v>
      </c>
      <c r="L9" s="771"/>
      <c r="M9" s="772"/>
    </row>
    <row r="10" spans="1:13" ht="12.75">
      <c r="A10" s="778" t="s">
        <v>519</v>
      </c>
      <c r="B10" s="779" t="s">
        <v>521</v>
      </c>
      <c r="C10" s="780"/>
      <c r="D10" s="781"/>
      <c r="E10" s="779"/>
      <c r="F10" s="780"/>
      <c r="G10" s="781"/>
      <c r="H10" s="779"/>
      <c r="I10" s="780"/>
      <c r="J10" s="781"/>
      <c r="K10" s="779"/>
      <c r="L10" s="780"/>
      <c r="M10" s="781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 (6)'!C13</f>
        <v>36.5</v>
      </c>
      <c r="C13" s="97"/>
      <c r="D13" s="97">
        <f>+C13+B13</f>
        <v>36.5</v>
      </c>
      <c r="E13" s="97">
        <f>+'[1]Terv (6)'!F13</f>
        <v>21</v>
      </c>
      <c r="F13" s="97"/>
      <c r="G13" s="97">
        <f>+F13+E13</f>
        <v>21</v>
      </c>
      <c r="H13" s="97">
        <f>+'[1]Terv (6)'!I13</f>
        <v>45</v>
      </c>
      <c r="I13" s="97">
        <v>-1</v>
      </c>
      <c r="J13" s="97">
        <f>+I13+H13</f>
        <v>44</v>
      </c>
      <c r="K13" s="97">
        <f>+'[1]Terv (6)'!L13</f>
        <v>53</v>
      </c>
      <c r="L13" s="97"/>
      <c r="M13" s="97">
        <f>+L13+K13</f>
        <v>53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 (6)'!D15</f>
        <v>69149</v>
      </c>
      <c r="C15" s="97">
        <v>604</v>
      </c>
      <c r="D15" s="97">
        <f>+C15+B15</f>
        <v>69753</v>
      </c>
      <c r="E15" s="97">
        <f>+'[2]Terv (6)'!G15</f>
        <v>41050</v>
      </c>
      <c r="F15" s="97">
        <v>515</v>
      </c>
      <c r="G15" s="97">
        <f>+F15+E15</f>
        <v>41565</v>
      </c>
      <c r="H15" s="97">
        <f>+'[2]Terv (6)'!J15</f>
        <v>101999</v>
      </c>
      <c r="I15" s="97">
        <v>1433</v>
      </c>
      <c r="J15" s="97">
        <f>+I15+H15</f>
        <v>103432</v>
      </c>
      <c r="K15" s="97">
        <f>+'[2]Terv (6)'!M15</f>
        <v>118323</v>
      </c>
      <c r="L15" s="97">
        <v>1179</v>
      </c>
      <c r="M15" s="97">
        <f>+L15+K15</f>
        <v>119502</v>
      </c>
    </row>
    <row r="16" spans="1:13" ht="12.75">
      <c r="A16" s="97" t="s">
        <v>229</v>
      </c>
      <c r="B16" s="97">
        <f>+'[2]Terv (6)'!D16</f>
        <v>22884</v>
      </c>
      <c r="C16" s="97">
        <f>159+16</f>
        <v>175</v>
      </c>
      <c r="D16" s="97">
        <f>+C16+B16</f>
        <v>23059</v>
      </c>
      <c r="E16" s="97">
        <f>+'[2]Terv (6)'!G16</f>
        <v>13645</v>
      </c>
      <c r="F16" s="97">
        <f>129+13</f>
        <v>142</v>
      </c>
      <c r="G16" s="97">
        <f>+F16+E16</f>
        <v>13787</v>
      </c>
      <c r="H16" s="97">
        <f>+'[2]Terv (6)'!J16</f>
        <v>33519</v>
      </c>
      <c r="I16" s="97">
        <f>361+37</f>
        <v>398</v>
      </c>
      <c r="J16" s="97">
        <f>+I16+H16</f>
        <v>33917</v>
      </c>
      <c r="K16" s="97">
        <f>+'[2]Terv (6)'!M16</f>
        <v>38740</v>
      </c>
      <c r="L16" s="97">
        <f>333+35</f>
        <v>368</v>
      </c>
      <c r="M16" s="97">
        <f>+L16+K16</f>
        <v>39108</v>
      </c>
    </row>
    <row r="17" spans="1:13" ht="12.75">
      <c r="A17" s="97" t="s">
        <v>230</v>
      </c>
      <c r="B17" s="97">
        <f>+'[2]Terv (6)'!D17</f>
        <v>27094</v>
      </c>
      <c r="C17" s="97">
        <v>737</v>
      </c>
      <c r="D17" s="97">
        <f>+C17+B17</f>
        <v>27831</v>
      </c>
      <c r="E17" s="97">
        <f>+'[2]Terv (6)'!G17</f>
        <v>16051</v>
      </c>
      <c r="F17" s="97">
        <v>233</v>
      </c>
      <c r="G17" s="97">
        <f>+F17+E17</f>
        <v>16284</v>
      </c>
      <c r="H17" s="97">
        <f>+'[2]Terv (6)'!J17</f>
        <v>37707</v>
      </c>
      <c r="I17" s="97">
        <v>1660</v>
      </c>
      <c r="J17" s="97">
        <f>+I17+H17</f>
        <v>39367</v>
      </c>
      <c r="K17" s="97">
        <f>+'[2]Terv (6)'!M17</f>
        <v>56214</v>
      </c>
      <c r="L17" s="97">
        <v>593</v>
      </c>
      <c r="M17" s="97">
        <f>+L17+K17</f>
        <v>56807</v>
      </c>
    </row>
    <row r="18" spans="1:13" ht="12.75">
      <c r="A18" s="97" t="s">
        <v>231</v>
      </c>
      <c r="B18" s="97">
        <f>+'[2]Terv (6)'!D18</f>
        <v>0</v>
      </c>
      <c r="C18" s="97"/>
      <c r="D18" s="97">
        <f>+C18+B18</f>
        <v>0</v>
      </c>
      <c r="E18" s="97">
        <f>+'[2]Terv (6)'!G18</f>
        <v>0</v>
      </c>
      <c r="F18" s="97"/>
      <c r="G18" s="97">
        <f>+F18+E18</f>
        <v>0</v>
      </c>
      <c r="H18" s="97">
        <f>+'[2]Terv (6)'!J18</f>
        <v>0</v>
      </c>
      <c r="I18" s="97"/>
      <c r="J18" s="97">
        <f>+I18+H18</f>
        <v>0</v>
      </c>
      <c r="K18" s="97">
        <f>+'[2]Terv (6)'!M18</f>
        <v>0</v>
      </c>
      <c r="L18" s="97"/>
      <c r="M18" s="97">
        <f>+L18+K18</f>
        <v>0</v>
      </c>
    </row>
    <row r="19" spans="1:13" ht="12.75">
      <c r="A19" s="97" t="s">
        <v>232</v>
      </c>
      <c r="B19" s="97">
        <f>+'[2]Terv (6)'!D19</f>
        <v>0</v>
      </c>
      <c r="C19" s="97"/>
      <c r="D19" s="97">
        <f>+C19+B19</f>
        <v>0</v>
      </c>
      <c r="E19" s="97">
        <f>+'[2]Terv (6)'!G19</f>
        <v>0</v>
      </c>
      <c r="F19" s="97"/>
      <c r="G19" s="97">
        <f>+F19+E19</f>
        <v>0</v>
      </c>
      <c r="H19" s="97">
        <f>+'[2]Terv (6)'!J19</f>
        <v>0</v>
      </c>
      <c r="I19" s="97"/>
      <c r="J19" s="97">
        <f>+I19+H19</f>
        <v>0</v>
      </c>
      <c r="K19" s="97">
        <f>+'[2]Terv (6)'!M19</f>
        <v>0</v>
      </c>
      <c r="L19" s="97"/>
      <c r="M19" s="97">
        <f>+L19+K19</f>
        <v>0</v>
      </c>
    </row>
    <row r="20" spans="1:13" s="785" customFormat="1" ht="12.75">
      <c r="A20" s="98" t="s">
        <v>233</v>
      </c>
      <c r="B20" s="98">
        <f aca="true" t="shared" si="0" ref="B20:M20">SUM(B15:B19)</f>
        <v>119127</v>
      </c>
      <c r="C20" s="98">
        <f t="shared" si="0"/>
        <v>1516</v>
      </c>
      <c r="D20" s="98">
        <f t="shared" si="0"/>
        <v>120643</v>
      </c>
      <c r="E20" s="98">
        <f t="shared" si="0"/>
        <v>70746</v>
      </c>
      <c r="F20" s="98">
        <f t="shared" si="0"/>
        <v>890</v>
      </c>
      <c r="G20" s="98">
        <f t="shared" si="0"/>
        <v>71636</v>
      </c>
      <c r="H20" s="98">
        <f t="shared" si="0"/>
        <v>173225</v>
      </c>
      <c r="I20" s="98">
        <f t="shared" si="0"/>
        <v>3491</v>
      </c>
      <c r="J20" s="98">
        <f t="shared" si="0"/>
        <v>176716</v>
      </c>
      <c r="K20" s="98">
        <f t="shared" si="0"/>
        <v>213277</v>
      </c>
      <c r="L20" s="98">
        <f t="shared" si="0"/>
        <v>2140</v>
      </c>
      <c r="M20" s="98">
        <f t="shared" si="0"/>
        <v>215417</v>
      </c>
    </row>
    <row r="21" spans="1:13" ht="12.75">
      <c r="A21" s="97" t="s">
        <v>234</v>
      </c>
      <c r="B21" s="97">
        <f>+'[2]Terv (6)'!D21</f>
        <v>1500</v>
      </c>
      <c r="C21" s="97"/>
      <c r="D21" s="97">
        <f>+C21+B21</f>
        <v>1500</v>
      </c>
      <c r="E21" s="97">
        <f>+'[2]Terv (6)'!G21</f>
        <v>0</v>
      </c>
      <c r="F21" s="97"/>
      <c r="G21" s="97">
        <f>+F21+E21</f>
        <v>0</v>
      </c>
      <c r="H21" s="97">
        <f>+'[2]Terv (6)'!J21</f>
        <v>0</v>
      </c>
      <c r="I21" s="97"/>
      <c r="J21" s="97">
        <f>+I21+H21</f>
        <v>0</v>
      </c>
      <c r="K21" s="97">
        <f>+'[2]Terv (6)'!M21</f>
        <v>10000</v>
      </c>
      <c r="L21" s="97"/>
      <c r="M21" s="97">
        <f>+L21+K21</f>
        <v>10000</v>
      </c>
    </row>
    <row r="22" spans="1:13" ht="12.75">
      <c r="A22" s="97" t="s">
        <v>627</v>
      </c>
      <c r="B22" s="97">
        <f>+'[2]Terv (6)'!D22</f>
        <v>925</v>
      </c>
      <c r="C22" s="97">
        <v>207</v>
      </c>
      <c r="D22" s="97">
        <f>+C22+B22</f>
        <v>1132</v>
      </c>
      <c r="E22" s="97">
        <f>+'[2]Terv (6)'!G22</f>
        <v>805</v>
      </c>
      <c r="F22" s="97">
        <v>100</v>
      </c>
      <c r="G22" s="97">
        <f>+F22+E22</f>
        <v>905</v>
      </c>
      <c r="H22" s="97">
        <f>+'[2]Terv (6)'!J22</f>
        <v>1624</v>
      </c>
      <c r="I22" s="97"/>
      <c r="J22" s="97">
        <f>+I22+H22</f>
        <v>1624</v>
      </c>
      <c r="K22" s="97">
        <f>+'[2]Terv (6)'!M22</f>
        <v>1800</v>
      </c>
      <c r="L22" s="97"/>
      <c r="M22" s="97">
        <f>+L22+K22</f>
        <v>1800</v>
      </c>
    </row>
    <row r="23" spans="1:13" ht="12.75">
      <c r="A23" s="97" t="s">
        <v>451</v>
      </c>
      <c r="B23" s="97">
        <f>+'[2]Terv (6)'!D23</f>
        <v>0</v>
      </c>
      <c r="C23" s="97"/>
      <c r="D23" s="97">
        <f>+C23+B23</f>
        <v>0</v>
      </c>
      <c r="E23" s="97">
        <f>+'[2]Terv (6)'!G23</f>
        <v>0</v>
      </c>
      <c r="F23" s="97"/>
      <c r="G23" s="97">
        <f>+F23+E23</f>
        <v>0</v>
      </c>
      <c r="H23" s="97">
        <f>+'[2]Terv (6)'!J23</f>
        <v>0</v>
      </c>
      <c r="I23" s="97"/>
      <c r="J23" s="97">
        <f>+I23+H23</f>
        <v>0</v>
      </c>
      <c r="K23" s="97">
        <f>+'[2]Terv (6)'!M23</f>
        <v>0</v>
      </c>
      <c r="L23" s="97"/>
      <c r="M23" s="97">
        <f>+L23+K23</f>
        <v>0</v>
      </c>
    </row>
    <row r="24" spans="1:13" s="785" customFormat="1" ht="12.75">
      <c r="A24" s="98" t="s">
        <v>62</v>
      </c>
      <c r="B24" s="98">
        <f aca="true" t="shared" si="1" ref="B24:M24">SUM(B21:B23)</f>
        <v>2425</v>
      </c>
      <c r="C24" s="98">
        <f t="shared" si="1"/>
        <v>207</v>
      </c>
      <c r="D24" s="98">
        <f t="shared" si="1"/>
        <v>2632</v>
      </c>
      <c r="E24" s="98">
        <f t="shared" si="1"/>
        <v>805</v>
      </c>
      <c r="F24" s="98">
        <f t="shared" si="1"/>
        <v>100</v>
      </c>
      <c r="G24" s="98">
        <f t="shared" si="1"/>
        <v>905</v>
      </c>
      <c r="H24" s="98">
        <f t="shared" si="1"/>
        <v>1624</v>
      </c>
      <c r="I24" s="98">
        <f t="shared" si="1"/>
        <v>0</v>
      </c>
      <c r="J24" s="98">
        <f t="shared" si="1"/>
        <v>1624</v>
      </c>
      <c r="K24" s="98">
        <f t="shared" si="1"/>
        <v>11800</v>
      </c>
      <c r="L24" s="98">
        <f t="shared" si="1"/>
        <v>0</v>
      </c>
      <c r="M24" s="98">
        <f t="shared" si="1"/>
        <v>11800</v>
      </c>
    </row>
    <row r="25" spans="1:13" s="785" customFormat="1" ht="13.5">
      <c r="A25" s="100" t="s">
        <v>63</v>
      </c>
      <c r="B25" s="98">
        <f aca="true" t="shared" si="2" ref="B25:M25">SUM(B20+B24)</f>
        <v>121552</v>
      </c>
      <c r="C25" s="98">
        <f t="shared" si="2"/>
        <v>1723</v>
      </c>
      <c r="D25" s="98">
        <f t="shared" si="2"/>
        <v>123275</v>
      </c>
      <c r="E25" s="98">
        <f t="shared" si="2"/>
        <v>71551</v>
      </c>
      <c r="F25" s="98">
        <f t="shared" si="2"/>
        <v>990</v>
      </c>
      <c r="G25" s="98">
        <f t="shared" si="2"/>
        <v>72541</v>
      </c>
      <c r="H25" s="98">
        <f t="shared" si="2"/>
        <v>174849</v>
      </c>
      <c r="I25" s="98">
        <f t="shared" si="2"/>
        <v>3491</v>
      </c>
      <c r="J25" s="98">
        <f t="shared" si="2"/>
        <v>178340</v>
      </c>
      <c r="K25" s="98">
        <f t="shared" si="2"/>
        <v>225077</v>
      </c>
      <c r="L25" s="98">
        <f t="shared" si="2"/>
        <v>2140</v>
      </c>
      <c r="M25" s="98">
        <f t="shared" si="2"/>
        <v>227217</v>
      </c>
    </row>
    <row r="26" spans="1:13" s="785" customFormat="1" ht="12.75">
      <c r="A26" s="98" t="s">
        <v>64</v>
      </c>
      <c r="B26" s="98"/>
      <c r="C26" s="98"/>
      <c r="D26" s="97"/>
      <c r="E26" s="98"/>
      <c r="F26" s="98"/>
      <c r="G26" s="97"/>
      <c r="H26" s="98"/>
      <c r="I26" s="98"/>
      <c r="J26" s="97"/>
      <c r="K26" s="98"/>
      <c r="L26" s="98"/>
      <c r="M26" s="97"/>
    </row>
    <row r="27" spans="1:13" ht="12.75">
      <c r="A27" s="97" t="s">
        <v>65</v>
      </c>
      <c r="B27" s="97">
        <f>+'[2]Terv (6)'!D27</f>
        <v>7758</v>
      </c>
      <c r="C27" s="97"/>
      <c r="D27" s="97">
        <f aca="true" t="shared" si="3" ref="D27:D35">+C27+B27</f>
        <v>7758</v>
      </c>
      <c r="E27" s="97">
        <f>+'[2]Terv (6)'!G27</f>
        <v>3219</v>
      </c>
      <c r="F27" s="97"/>
      <c r="G27" s="97">
        <f aca="true" t="shared" si="4" ref="G27:G35">+F27+E27</f>
        <v>3219</v>
      </c>
      <c r="H27" s="97">
        <f>+'[2]Terv (6)'!J27</f>
        <v>6125</v>
      </c>
      <c r="I27" s="97"/>
      <c r="J27" s="97">
        <f aca="true" t="shared" si="5" ref="J27:J35">+I27+H27</f>
        <v>6125</v>
      </c>
      <c r="K27" s="97">
        <f>+'[2]Terv (6)'!M27</f>
        <v>9971</v>
      </c>
      <c r="L27" s="97"/>
      <c r="M27" s="97">
        <f aca="true" t="shared" si="6" ref="M27:M35">+L27+K27</f>
        <v>9971</v>
      </c>
    </row>
    <row r="28" spans="1:13" ht="12.75">
      <c r="A28" s="97" t="s">
        <v>66</v>
      </c>
      <c r="B28" s="97">
        <f>+'[2]Terv (6)'!D28</f>
        <v>0</v>
      </c>
      <c r="C28" s="97">
        <v>52</v>
      </c>
      <c r="D28" s="97">
        <f t="shared" si="3"/>
        <v>52</v>
      </c>
      <c r="E28" s="97">
        <f>+'[2]Terv (6)'!G28</f>
        <v>0</v>
      </c>
      <c r="F28" s="97"/>
      <c r="G28" s="97">
        <f t="shared" si="4"/>
        <v>0</v>
      </c>
      <c r="H28" s="97">
        <f>+'[2]Terv (6)'!J28</f>
        <v>0</v>
      </c>
      <c r="I28" s="97"/>
      <c r="J28" s="97">
        <f t="shared" si="5"/>
        <v>0</v>
      </c>
      <c r="K28" s="97">
        <f>+'[2]Terv (6)'!M28</f>
        <v>0</v>
      </c>
      <c r="L28" s="97"/>
      <c r="M28" s="97">
        <f t="shared" si="6"/>
        <v>0</v>
      </c>
    </row>
    <row r="29" spans="1:13" ht="12.75">
      <c r="A29" s="97" t="s">
        <v>67</v>
      </c>
      <c r="B29" s="97">
        <f>+'[2]Terv (6)'!D29</f>
        <v>0</v>
      </c>
      <c r="C29" s="97">
        <v>209</v>
      </c>
      <c r="D29" s="97">
        <f t="shared" si="3"/>
        <v>209</v>
      </c>
      <c r="E29" s="97">
        <f>+'[2]Terv (6)'!G29</f>
        <v>0</v>
      </c>
      <c r="F29" s="97">
        <v>13</v>
      </c>
      <c r="G29" s="97">
        <f t="shared" si="4"/>
        <v>13</v>
      </c>
      <c r="H29" s="97">
        <f>+'[2]Terv (6)'!J29</f>
        <v>86</v>
      </c>
      <c r="I29" s="97">
        <v>98</v>
      </c>
      <c r="J29" s="97">
        <f t="shared" si="5"/>
        <v>184</v>
      </c>
      <c r="K29" s="97">
        <f>+'[2]Terv (6)'!M29</f>
        <v>211</v>
      </c>
      <c r="L29" s="97">
        <v>14</v>
      </c>
      <c r="M29" s="97">
        <f t="shared" si="6"/>
        <v>225</v>
      </c>
    </row>
    <row r="30" spans="1:13" ht="12.75">
      <c r="A30" s="97" t="s">
        <v>628</v>
      </c>
      <c r="B30" s="97">
        <f>+'[2]Terv (6)'!D30</f>
        <v>1164</v>
      </c>
      <c r="C30" s="97"/>
      <c r="D30" s="97">
        <f t="shared" si="3"/>
        <v>1164</v>
      </c>
      <c r="E30" s="97">
        <f>+'[2]Terv (6)'!G30</f>
        <v>483</v>
      </c>
      <c r="F30" s="97"/>
      <c r="G30" s="97">
        <f t="shared" si="4"/>
        <v>483</v>
      </c>
      <c r="H30" s="97">
        <f>+'[2]Terv (6)'!J30</f>
        <v>1034</v>
      </c>
      <c r="I30" s="97">
        <v>72</v>
      </c>
      <c r="J30" s="97">
        <f t="shared" si="5"/>
        <v>1106</v>
      </c>
      <c r="K30" s="97">
        <f>+'[2]Terv (6)'!M30</f>
        <v>1548</v>
      </c>
      <c r="L30" s="97">
        <v>23</v>
      </c>
      <c r="M30" s="97">
        <f t="shared" si="6"/>
        <v>1571</v>
      </c>
    </row>
    <row r="31" spans="1:13" ht="12.75">
      <c r="A31" s="97" t="s">
        <v>629</v>
      </c>
      <c r="B31" s="97">
        <f>+'[2]Terv (6)'!D31</f>
        <v>0</v>
      </c>
      <c r="C31" s="97"/>
      <c r="D31" s="97">
        <f t="shared" si="3"/>
        <v>0</v>
      </c>
      <c r="E31" s="97">
        <f>+'[2]Terv (6)'!G31</f>
        <v>0</v>
      </c>
      <c r="F31" s="97"/>
      <c r="G31" s="97">
        <f t="shared" si="4"/>
        <v>0</v>
      </c>
      <c r="H31" s="97">
        <f>+'[2]Terv (6)'!J31</f>
        <v>623</v>
      </c>
      <c r="I31" s="97">
        <v>478</v>
      </c>
      <c r="J31" s="97">
        <f t="shared" si="5"/>
        <v>1101</v>
      </c>
      <c r="K31" s="97">
        <f>+'[2]Terv (6)'!M31</f>
        <v>0</v>
      </c>
      <c r="L31" s="97">
        <v>91</v>
      </c>
      <c r="M31" s="97">
        <f t="shared" si="6"/>
        <v>91</v>
      </c>
    </row>
    <row r="32" spans="1:13" ht="12.75">
      <c r="A32" s="97" t="s">
        <v>630</v>
      </c>
      <c r="B32" s="97">
        <f>+'[2]Terv (6)'!D32</f>
        <v>0</v>
      </c>
      <c r="C32" s="97"/>
      <c r="D32" s="97">
        <f t="shared" si="3"/>
        <v>0</v>
      </c>
      <c r="E32" s="97">
        <f>+'[2]Terv (6)'!G32</f>
        <v>0</v>
      </c>
      <c r="F32" s="97"/>
      <c r="G32" s="97">
        <f t="shared" si="4"/>
        <v>0</v>
      </c>
      <c r="H32" s="97">
        <f>+'[2]Terv (6)'!J32</f>
        <v>0</v>
      </c>
      <c r="I32" s="97"/>
      <c r="J32" s="97">
        <f t="shared" si="5"/>
        <v>0</v>
      </c>
      <c r="K32" s="97">
        <f>+'[2]Terv (6)'!M32</f>
        <v>0</v>
      </c>
      <c r="L32" s="97"/>
      <c r="M32" s="97">
        <f t="shared" si="6"/>
        <v>0</v>
      </c>
    </row>
    <row r="33" spans="1:13" ht="12.75">
      <c r="A33" s="97" t="s">
        <v>472</v>
      </c>
      <c r="B33" s="97">
        <f>+'[2]Terv (6)'!D33</f>
        <v>0</v>
      </c>
      <c r="C33" s="97"/>
      <c r="D33" s="97">
        <f t="shared" si="3"/>
        <v>0</v>
      </c>
      <c r="E33" s="97">
        <f>+'[2]Terv (6)'!G33</f>
        <v>0</v>
      </c>
      <c r="F33" s="97"/>
      <c r="G33" s="97">
        <f t="shared" si="4"/>
        <v>0</v>
      </c>
      <c r="H33" s="97">
        <f>+'[2]Terv (6)'!J33</f>
        <v>318</v>
      </c>
      <c r="I33" s="97"/>
      <c r="J33" s="97">
        <f t="shared" si="5"/>
        <v>318</v>
      </c>
      <c r="K33" s="97">
        <f>+'[2]Terv (6)'!M33</f>
        <v>588</v>
      </c>
      <c r="L33" s="97">
        <v>90</v>
      </c>
      <c r="M33" s="97">
        <f t="shared" si="6"/>
        <v>678</v>
      </c>
    </row>
    <row r="34" spans="1:13" ht="12.75">
      <c r="A34" s="97" t="s">
        <v>473</v>
      </c>
      <c r="B34" s="97">
        <f>+'[2]Terv (6)'!D34</f>
        <v>289</v>
      </c>
      <c r="C34" s="97"/>
      <c r="D34" s="97">
        <f t="shared" si="3"/>
        <v>289</v>
      </c>
      <c r="E34" s="97">
        <f>+'[2]Terv (6)'!G34</f>
        <v>470</v>
      </c>
      <c r="F34" s="97"/>
      <c r="G34" s="97">
        <f t="shared" si="4"/>
        <v>470</v>
      </c>
      <c r="H34" s="97">
        <f>+'[2]Terv (6)'!J34</f>
        <v>0</v>
      </c>
      <c r="I34" s="97"/>
      <c r="J34" s="97">
        <f t="shared" si="5"/>
        <v>0</v>
      </c>
      <c r="K34" s="97">
        <f>+'[2]Terv (6)'!M34</f>
        <v>0</v>
      </c>
      <c r="L34" s="97"/>
      <c r="M34" s="97">
        <f t="shared" si="6"/>
        <v>0</v>
      </c>
    </row>
    <row r="35" spans="1:13" ht="12.75">
      <c r="A35" s="97" t="s">
        <v>474</v>
      </c>
      <c r="B35" s="97">
        <f>+'[2]Terv (6)'!D35</f>
        <v>0</v>
      </c>
      <c r="C35" s="97"/>
      <c r="D35" s="97">
        <f t="shared" si="3"/>
        <v>0</v>
      </c>
      <c r="E35" s="97">
        <f>+'[2]Terv (6)'!G35</f>
        <v>0</v>
      </c>
      <c r="F35" s="97"/>
      <c r="G35" s="97">
        <f t="shared" si="4"/>
        <v>0</v>
      </c>
      <c r="H35" s="97">
        <f>+'[2]Terv (6)'!J35</f>
        <v>0</v>
      </c>
      <c r="I35" s="97"/>
      <c r="J35" s="97">
        <f t="shared" si="5"/>
        <v>0</v>
      </c>
      <c r="K35" s="97">
        <f>+'[2]Terv (6)'!M35</f>
        <v>0</v>
      </c>
      <c r="L35" s="97"/>
      <c r="M35" s="97">
        <f t="shared" si="6"/>
        <v>0</v>
      </c>
    </row>
    <row r="36" spans="1:13" ht="12.75">
      <c r="A36" s="97" t="s">
        <v>475</v>
      </c>
      <c r="B36" s="97">
        <f aca="true" t="shared" si="7" ref="B36:M36">+B25-B27-B28-B29-B30-B32-B33-B34-B35-B37-B31</f>
        <v>111341</v>
      </c>
      <c r="C36" s="97">
        <f t="shared" si="7"/>
        <v>1462</v>
      </c>
      <c r="D36" s="97">
        <f t="shared" si="7"/>
        <v>112803</v>
      </c>
      <c r="E36" s="97">
        <f t="shared" si="7"/>
        <v>66714</v>
      </c>
      <c r="F36" s="97">
        <f t="shared" si="7"/>
        <v>977</v>
      </c>
      <c r="G36" s="97">
        <f t="shared" si="7"/>
        <v>67691</v>
      </c>
      <c r="H36" s="97">
        <f t="shared" si="7"/>
        <v>164377</v>
      </c>
      <c r="I36" s="97">
        <f t="shared" si="7"/>
        <v>2843</v>
      </c>
      <c r="J36" s="97">
        <f t="shared" si="7"/>
        <v>167220</v>
      </c>
      <c r="K36" s="97">
        <f t="shared" si="7"/>
        <v>211136</v>
      </c>
      <c r="L36" s="97">
        <f t="shared" si="7"/>
        <v>1922</v>
      </c>
      <c r="M36" s="97">
        <f t="shared" si="7"/>
        <v>213058</v>
      </c>
    </row>
    <row r="37" spans="1:13" ht="12.75">
      <c r="A37" s="97" t="s">
        <v>476</v>
      </c>
      <c r="B37" s="97">
        <f>+'[2]Terv (6)'!D37</f>
        <v>1000</v>
      </c>
      <c r="C37" s="97"/>
      <c r="D37" s="97">
        <f>+C37+B37</f>
        <v>1000</v>
      </c>
      <c r="E37" s="97">
        <f>+'[2]Terv (6)'!G37</f>
        <v>665</v>
      </c>
      <c r="F37" s="97"/>
      <c r="G37" s="97">
        <f>+F37+E37</f>
        <v>665</v>
      </c>
      <c r="H37" s="97">
        <f>+'[2]Terv (6)'!J37</f>
        <v>2286</v>
      </c>
      <c r="I37" s="97"/>
      <c r="J37" s="97">
        <f>+I37+H37</f>
        <v>2286</v>
      </c>
      <c r="K37" s="97">
        <f>+'[2]Terv (6)'!M37</f>
        <v>1623</v>
      </c>
      <c r="L37" s="97"/>
      <c r="M37" s="97">
        <f>+L37+K37</f>
        <v>1623</v>
      </c>
    </row>
    <row r="38" spans="1:13" s="785" customFormat="1" ht="13.5">
      <c r="A38" s="100" t="s">
        <v>68</v>
      </c>
      <c r="B38" s="98">
        <f aca="true" t="shared" si="8" ref="B38:M38">SUM(B27:B37)</f>
        <v>121552</v>
      </c>
      <c r="C38" s="98">
        <f t="shared" si="8"/>
        <v>1723</v>
      </c>
      <c r="D38" s="98">
        <f t="shared" si="8"/>
        <v>123275</v>
      </c>
      <c r="E38" s="98">
        <f t="shared" si="8"/>
        <v>71551</v>
      </c>
      <c r="F38" s="98">
        <f t="shared" si="8"/>
        <v>990</v>
      </c>
      <c r="G38" s="98">
        <f t="shared" si="8"/>
        <v>72541</v>
      </c>
      <c r="H38" s="98">
        <f t="shared" si="8"/>
        <v>174849</v>
      </c>
      <c r="I38" s="98">
        <f t="shared" si="8"/>
        <v>3491</v>
      </c>
      <c r="J38" s="98">
        <f t="shared" si="8"/>
        <v>178340</v>
      </c>
      <c r="K38" s="98">
        <f t="shared" si="8"/>
        <v>225077</v>
      </c>
      <c r="L38" s="98">
        <f t="shared" si="8"/>
        <v>2140</v>
      </c>
      <c r="M38" s="98">
        <f t="shared" si="8"/>
        <v>227217</v>
      </c>
    </row>
  </sheetData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&amp;C&amp;8 6.
&amp;R&amp;"Times New Roman,Normál"6/a. számú melléklet</oddHeader>
    <oddFooter>&amp;R2005.11.16.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:M11"/>
    </sheetView>
  </sheetViews>
  <sheetFormatPr defaultColWidth="9.140625" defaultRowHeight="12.75"/>
  <cols>
    <col min="1" max="1" width="28.8515625" style="170" customWidth="1"/>
    <col min="2" max="2" width="10.7109375" style="170" customWidth="1"/>
    <col min="3" max="3" width="8.00390625" style="170" customWidth="1"/>
    <col min="4" max="4" width="10.140625" style="170" customWidth="1"/>
    <col min="5" max="5" width="10.7109375" style="170" customWidth="1"/>
    <col min="6" max="6" width="8.28125" style="170" customWidth="1"/>
    <col min="7" max="7" width="10.140625" style="170" customWidth="1"/>
    <col min="8" max="8" width="10.421875" style="170" customWidth="1"/>
    <col min="9" max="9" width="8.140625" style="170" customWidth="1"/>
    <col min="10" max="11" width="10.421875" style="170" customWidth="1"/>
    <col min="12" max="12" width="8.28125" style="170" customWidth="1"/>
    <col min="13" max="13" width="10.2812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12:13" ht="12.75"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25</v>
      </c>
      <c r="C6" s="771"/>
      <c r="D6" s="772"/>
      <c r="E6" s="770">
        <v>26</v>
      </c>
      <c r="F6" s="771"/>
      <c r="G6" s="772"/>
      <c r="H6" s="770">
        <v>27</v>
      </c>
      <c r="I6" s="771"/>
      <c r="J6" s="772"/>
      <c r="K6" s="770">
        <v>28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651</v>
      </c>
      <c r="C8" s="771"/>
      <c r="D8" s="772"/>
      <c r="E8" s="770" t="s">
        <v>652</v>
      </c>
      <c r="F8" s="771"/>
      <c r="G8" s="772"/>
      <c r="H8" s="770" t="s">
        <v>653</v>
      </c>
      <c r="I8" s="771"/>
      <c r="J8" s="772"/>
      <c r="K8" s="770" t="s">
        <v>654</v>
      </c>
      <c r="L8" s="771"/>
      <c r="M8" s="772"/>
    </row>
    <row r="9" spans="1:13" ht="12.75">
      <c r="A9" s="769" t="s">
        <v>518</v>
      </c>
      <c r="B9" s="770">
        <v>801214</v>
      </c>
      <c r="C9" s="771"/>
      <c r="D9" s="772"/>
      <c r="E9" s="770">
        <v>801214</v>
      </c>
      <c r="F9" s="771"/>
      <c r="G9" s="772"/>
      <c r="H9" s="770">
        <v>801214</v>
      </c>
      <c r="I9" s="771"/>
      <c r="J9" s="772"/>
      <c r="K9" s="770">
        <v>801214</v>
      </c>
      <c r="L9" s="771"/>
      <c r="M9" s="772"/>
    </row>
    <row r="10" spans="1:13" ht="12.75">
      <c r="A10" s="778" t="s">
        <v>519</v>
      </c>
      <c r="B10" s="779" t="s">
        <v>521</v>
      </c>
      <c r="C10" s="780"/>
      <c r="D10" s="781"/>
      <c r="E10" s="779"/>
      <c r="F10" s="780"/>
      <c r="G10" s="781"/>
      <c r="H10" s="779"/>
      <c r="I10" s="780"/>
      <c r="J10" s="781"/>
      <c r="K10" s="779"/>
      <c r="L10" s="780"/>
      <c r="M10" s="781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 (7)'!C13</f>
        <v>58</v>
      </c>
      <c r="C13" s="97">
        <v>-2</v>
      </c>
      <c r="D13" s="97">
        <f>+C13+B13</f>
        <v>56</v>
      </c>
      <c r="E13" s="97">
        <f>+'[1]Terv (7)'!F13</f>
        <v>46.5</v>
      </c>
      <c r="F13" s="97"/>
      <c r="G13" s="97">
        <f>+F13+E13</f>
        <v>46.5</v>
      </c>
      <c r="H13" s="97">
        <f>+'[1]Terv (7)'!I13</f>
        <v>50.5</v>
      </c>
      <c r="I13" s="97"/>
      <c r="J13" s="97">
        <f>+I13+H13</f>
        <v>50.5</v>
      </c>
      <c r="K13" s="97">
        <f>+'[1]Terv (7)'!L13</f>
        <v>43</v>
      </c>
      <c r="L13" s="97">
        <v>-3</v>
      </c>
      <c r="M13" s="97">
        <f>+L13+K13</f>
        <v>40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 (7)'!D15</f>
        <v>138643</v>
      </c>
      <c r="C15" s="97">
        <v>2303</v>
      </c>
      <c r="D15" s="97">
        <f>+C15+B15</f>
        <v>140946</v>
      </c>
      <c r="E15" s="97">
        <f>+'[2]Terv (7)'!G15</f>
        <v>103221</v>
      </c>
      <c r="F15" s="97">
        <v>1102</v>
      </c>
      <c r="G15" s="97">
        <f>+F15+E15</f>
        <v>104323</v>
      </c>
      <c r="H15" s="97">
        <f>+'[2]Terv (7)'!J15</f>
        <v>111840</v>
      </c>
      <c r="I15" s="97">
        <v>1034</v>
      </c>
      <c r="J15" s="97">
        <f>+I15+H15</f>
        <v>112874</v>
      </c>
      <c r="K15" s="97">
        <f>+'[2]Terv (7)'!M15</f>
        <v>89414</v>
      </c>
      <c r="L15" s="97">
        <v>903</v>
      </c>
      <c r="M15" s="97">
        <f>+L15+K15</f>
        <v>90317</v>
      </c>
    </row>
    <row r="16" spans="1:13" ht="12.75">
      <c r="A16" s="97" t="s">
        <v>229</v>
      </c>
      <c r="B16" s="97">
        <f>+'[2]Terv (7)'!D16</f>
        <v>45514</v>
      </c>
      <c r="C16" s="97">
        <f>419+44</f>
        <v>463</v>
      </c>
      <c r="D16" s="97">
        <f>+C16+B16</f>
        <v>45977</v>
      </c>
      <c r="E16" s="97">
        <f>+'[2]Terv (7)'!G16</f>
        <v>33878</v>
      </c>
      <c r="F16" s="97">
        <f>297+31</f>
        <v>328</v>
      </c>
      <c r="G16" s="97">
        <f>+F16+E16</f>
        <v>34206</v>
      </c>
      <c r="H16" s="97">
        <f>+'[2]Terv (7)'!J16</f>
        <v>36951</v>
      </c>
      <c r="I16" s="97">
        <v>330</v>
      </c>
      <c r="J16" s="97">
        <f>+I16+H16</f>
        <v>37281</v>
      </c>
      <c r="K16" s="97">
        <f>+'[2]Terv (7)'!M16</f>
        <v>29339</v>
      </c>
      <c r="L16" s="97">
        <f>208+22</f>
        <v>230</v>
      </c>
      <c r="M16" s="97">
        <f>+L16+K16</f>
        <v>29569</v>
      </c>
    </row>
    <row r="17" spans="1:13" ht="12.75">
      <c r="A17" s="97" t="s">
        <v>230</v>
      </c>
      <c r="B17" s="97">
        <f>+'[2]Terv (7)'!D17</f>
        <v>50203</v>
      </c>
      <c r="C17" s="97">
        <v>9</v>
      </c>
      <c r="D17" s="97">
        <f>+C17+B17</f>
        <v>50212</v>
      </c>
      <c r="E17" s="97">
        <f>+'[2]Terv (7)'!G17</f>
        <v>52840</v>
      </c>
      <c r="F17" s="97">
        <v>921</v>
      </c>
      <c r="G17" s="97">
        <f>+F17+E17</f>
        <v>53761</v>
      </c>
      <c r="H17" s="97">
        <f>+'[2]Terv (7)'!J17</f>
        <v>58774</v>
      </c>
      <c r="I17" s="97">
        <v>521</v>
      </c>
      <c r="J17" s="97">
        <f>+I17+H17</f>
        <v>59295</v>
      </c>
      <c r="K17" s="97">
        <f>+'[2]Terv (7)'!M17</f>
        <v>34534</v>
      </c>
      <c r="L17" s="97">
        <v>353</v>
      </c>
      <c r="M17" s="97">
        <f>+L17+K17</f>
        <v>34887</v>
      </c>
    </row>
    <row r="18" spans="1:13" ht="12.75">
      <c r="A18" s="97" t="s">
        <v>231</v>
      </c>
      <c r="B18" s="97">
        <f>+'[2]Terv (7)'!D18</f>
        <v>0</v>
      </c>
      <c r="C18" s="97"/>
      <c r="D18" s="97">
        <f>+C18+B18</f>
        <v>0</v>
      </c>
      <c r="E18" s="97">
        <f>+'[2]Terv (7)'!G18</f>
        <v>0</v>
      </c>
      <c r="F18" s="97"/>
      <c r="G18" s="97">
        <f>+F18+E18</f>
        <v>0</v>
      </c>
      <c r="H18" s="97">
        <f>+'[2]Terv (7)'!J18</f>
        <v>0</v>
      </c>
      <c r="I18" s="97"/>
      <c r="J18" s="97">
        <f>+I18+H18</f>
        <v>0</v>
      </c>
      <c r="K18" s="97">
        <f>+'[2]Terv (7)'!M18</f>
        <v>0</v>
      </c>
      <c r="L18" s="97"/>
      <c r="M18" s="97">
        <f>+L18+K18</f>
        <v>0</v>
      </c>
    </row>
    <row r="19" spans="1:13" ht="12.75">
      <c r="A19" s="97" t="s">
        <v>232</v>
      </c>
      <c r="B19" s="97">
        <f>+'[2]Terv (7)'!D19</f>
        <v>0</v>
      </c>
      <c r="C19" s="97">
        <v>254</v>
      </c>
      <c r="D19" s="97">
        <f>+C19+B19</f>
        <v>254</v>
      </c>
      <c r="E19" s="97">
        <f>+'[2]Terv (7)'!G19</f>
        <v>0</v>
      </c>
      <c r="F19" s="97"/>
      <c r="G19" s="97">
        <f>+F19+E19</f>
        <v>0</v>
      </c>
      <c r="H19" s="97">
        <f>+'[2]Terv (7)'!J19</f>
        <v>0</v>
      </c>
      <c r="I19" s="97"/>
      <c r="J19" s="97">
        <f>+I19+H19</f>
        <v>0</v>
      </c>
      <c r="K19" s="97">
        <f>+'[2]Terv (7)'!M19</f>
        <v>0</v>
      </c>
      <c r="L19" s="97">
        <v>10</v>
      </c>
      <c r="M19" s="97">
        <f>+L19+K19</f>
        <v>10</v>
      </c>
    </row>
    <row r="20" spans="1:13" s="785" customFormat="1" ht="12.75">
      <c r="A20" s="98" t="s">
        <v>233</v>
      </c>
      <c r="B20" s="98">
        <f aca="true" t="shared" si="0" ref="B20:M20">SUM(B15:B19)</f>
        <v>234360</v>
      </c>
      <c r="C20" s="98">
        <f t="shared" si="0"/>
        <v>3029</v>
      </c>
      <c r="D20" s="98">
        <f t="shared" si="0"/>
        <v>237389</v>
      </c>
      <c r="E20" s="98">
        <f t="shared" si="0"/>
        <v>189939</v>
      </c>
      <c r="F20" s="98">
        <f t="shared" si="0"/>
        <v>2351</v>
      </c>
      <c r="G20" s="98">
        <f t="shared" si="0"/>
        <v>192290</v>
      </c>
      <c r="H20" s="98">
        <f t="shared" si="0"/>
        <v>207565</v>
      </c>
      <c r="I20" s="98">
        <f t="shared" si="0"/>
        <v>1885</v>
      </c>
      <c r="J20" s="98">
        <f t="shared" si="0"/>
        <v>209450</v>
      </c>
      <c r="K20" s="98">
        <f t="shared" si="0"/>
        <v>153287</v>
      </c>
      <c r="L20" s="98">
        <f t="shared" si="0"/>
        <v>1496</v>
      </c>
      <c r="M20" s="98">
        <f t="shared" si="0"/>
        <v>154783</v>
      </c>
    </row>
    <row r="21" spans="1:13" ht="12.75">
      <c r="A21" s="97" t="s">
        <v>234</v>
      </c>
      <c r="B21" s="97">
        <f>+'[2]Terv (7)'!D21</f>
        <v>4872</v>
      </c>
      <c r="C21" s="97">
        <v>300</v>
      </c>
      <c r="D21" s="97">
        <f>+C21+B21</f>
        <v>5172</v>
      </c>
      <c r="E21" s="97">
        <f>+'[2]Terv (7)'!G21</f>
        <v>20000</v>
      </c>
      <c r="F21" s="97"/>
      <c r="G21" s="97">
        <f>+F21+E21</f>
        <v>20000</v>
      </c>
      <c r="H21" s="97">
        <f>+'[2]Terv (7)'!J21</f>
        <v>0</v>
      </c>
      <c r="I21" s="97"/>
      <c r="J21" s="97">
        <f>+I21+H21</f>
        <v>0</v>
      </c>
      <c r="K21" s="97">
        <f>+'[2]Terv (7)'!M21</f>
        <v>2100</v>
      </c>
      <c r="L21" s="97"/>
      <c r="M21" s="97">
        <f>+L21+K21</f>
        <v>2100</v>
      </c>
    </row>
    <row r="22" spans="1:13" ht="12.75">
      <c r="A22" s="97" t="s">
        <v>627</v>
      </c>
      <c r="B22" s="97">
        <f>+'[2]Terv (7)'!D22</f>
        <v>1789</v>
      </c>
      <c r="C22" s="97"/>
      <c r="D22" s="97">
        <f>+C22+B22</f>
        <v>1789</v>
      </c>
      <c r="E22" s="97">
        <f>+'[2]Terv (7)'!G22</f>
        <v>1730</v>
      </c>
      <c r="F22" s="97"/>
      <c r="G22" s="97">
        <f>+F22+E22</f>
        <v>1730</v>
      </c>
      <c r="H22" s="97">
        <f>+'[2]Terv (7)'!J22</f>
        <v>2094</v>
      </c>
      <c r="I22" s="97"/>
      <c r="J22" s="97">
        <f>+I22+H22</f>
        <v>2094</v>
      </c>
      <c r="K22" s="97">
        <f>+'[2]Terv (7)'!M22</f>
        <v>1085</v>
      </c>
      <c r="L22" s="97"/>
      <c r="M22" s="97">
        <f>+L22+K22</f>
        <v>1085</v>
      </c>
    </row>
    <row r="23" spans="1:13" ht="12.75">
      <c r="A23" s="97" t="s">
        <v>451</v>
      </c>
      <c r="B23" s="97">
        <f>+'[2]Terv (7)'!D23</f>
        <v>0</v>
      </c>
      <c r="C23" s="97"/>
      <c r="D23" s="97">
        <f>+C23+B23</f>
        <v>0</v>
      </c>
      <c r="E23" s="97">
        <f>+'[2]Terv (7)'!G23</f>
        <v>0</v>
      </c>
      <c r="F23" s="97"/>
      <c r="G23" s="97">
        <f>+F23+E23</f>
        <v>0</v>
      </c>
      <c r="H23" s="97">
        <f>+'[2]Terv (7)'!J23</f>
        <v>0</v>
      </c>
      <c r="I23" s="97"/>
      <c r="J23" s="97">
        <f>+I23+H23</f>
        <v>0</v>
      </c>
      <c r="K23" s="97">
        <f>+'[2]Terv (7)'!M23</f>
        <v>0</v>
      </c>
      <c r="L23" s="97"/>
      <c r="M23" s="97">
        <f>+L23+K23</f>
        <v>0</v>
      </c>
    </row>
    <row r="24" spans="1:13" s="785" customFormat="1" ht="12.75">
      <c r="A24" s="98" t="s">
        <v>62</v>
      </c>
      <c r="B24" s="98">
        <f aca="true" t="shared" si="1" ref="B24:M24">SUM(B21:B23)</f>
        <v>6661</v>
      </c>
      <c r="C24" s="98">
        <f t="shared" si="1"/>
        <v>300</v>
      </c>
      <c r="D24" s="98">
        <f t="shared" si="1"/>
        <v>6961</v>
      </c>
      <c r="E24" s="98">
        <f t="shared" si="1"/>
        <v>21730</v>
      </c>
      <c r="F24" s="98">
        <f t="shared" si="1"/>
        <v>0</v>
      </c>
      <c r="G24" s="98">
        <f t="shared" si="1"/>
        <v>21730</v>
      </c>
      <c r="H24" s="98">
        <f t="shared" si="1"/>
        <v>2094</v>
      </c>
      <c r="I24" s="98">
        <f t="shared" si="1"/>
        <v>0</v>
      </c>
      <c r="J24" s="98">
        <f t="shared" si="1"/>
        <v>2094</v>
      </c>
      <c r="K24" s="98">
        <f t="shared" si="1"/>
        <v>3185</v>
      </c>
      <c r="L24" s="98">
        <f t="shared" si="1"/>
        <v>0</v>
      </c>
      <c r="M24" s="98">
        <f t="shared" si="1"/>
        <v>3185</v>
      </c>
    </row>
    <row r="25" spans="1:13" s="785" customFormat="1" ht="13.5">
      <c r="A25" s="100" t="s">
        <v>63</v>
      </c>
      <c r="B25" s="98">
        <f aca="true" t="shared" si="2" ref="B25:M25">SUM(B20+B24)</f>
        <v>241021</v>
      </c>
      <c r="C25" s="98">
        <f t="shared" si="2"/>
        <v>3329</v>
      </c>
      <c r="D25" s="98">
        <f t="shared" si="2"/>
        <v>244350</v>
      </c>
      <c r="E25" s="98">
        <f t="shared" si="2"/>
        <v>211669</v>
      </c>
      <c r="F25" s="98">
        <f t="shared" si="2"/>
        <v>2351</v>
      </c>
      <c r="G25" s="98">
        <f t="shared" si="2"/>
        <v>214020</v>
      </c>
      <c r="H25" s="98">
        <f t="shared" si="2"/>
        <v>209659</v>
      </c>
      <c r="I25" s="98">
        <f t="shared" si="2"/>
        <v>1885</v>
      </c>
      <c r="J25" s="98">
        <f t="shared" si="2"/>
        <v>211544</v>
      </c>
      <c r="K25" s="98">
        <f t="shared" si="2"/>
        <v>156472</v>
      </c>
      <c r="L25" s="98">
        <f t="shared" si="2"/>
        <v>1496</v>
      </c>
      <c r="M25" s="98">
        <f t="shared" si="2"/>
        <v>157968</v>
      </c>
    </row>
    <row r="26" spans="1:13" s="785" customFormat="1" ht="12.75">
      <c r="A26" s="98" t="s">
        <v>64</v>
      </c>
      <c r="B26" s="97"/>
      <c r="C26" s="98"/>
      <c r="D26" s="97"/>
      <c r="E26" s="97"/>
      <c r="F26" s="98"/>
      <c r="G26" s="97"/>
      <c r="H26" s="97"/>
      <c r="I26" s="98"/>
      <c r="J26" s="97"/>
      <c r="K26" s="97"/>
      <c r="L26" s="98"/>
      <c r="M26" s="97"/>
    </row>
    <row r="27" spans="1:13" ht="12.75">
      <c r="A27" s="97" t="s">
        <v>65</v>
      </c>
      <c r="B27" s="97">
        <f>+'[2]Terv (7)'!D27</f>
        <v>7474</v>
      </c>
      <c r="C27" s="97"/>
      <c r="D27" s="97">
        <f aca="true" t="shared" si="3" ref="D27:D35">+C27+B27</f>
        <v>7474</v>
      </c>
      <c r="E27" s="97">
        <f>+'[2]Terv (7)'!G27</f>
        <v>11534</v>
      </c>
      <c r="F27" s="97"/>
      <c r="G27" s="97">
        <f aca="true" t="shared" si="4" ref="G27:G35">+F27+E27</f>
        <v>11534</v>
      </c>
      <c r="H27" s="97">
        <f>+'[2]Terv (7)'!J27</f>
        <v>10324</v>
      </c>
      <c r="I27" s="97"/>
      <c r="J27" s="97">
        <f aca="true" t="shared" si="5" ref="J27:J35">+I27+H27</f>
        <v>10324</v>
      </c>
      <c r="K27" s="97">
        <f>+'[2]Terv (7)'!M27</f>
        <v>4680</v>
      </c>
      <c r="L27" s="97"/>
      <c r="M27" s="97">
        <f aca="true" t="shared" si="6" ref="M27:M35">+L27+K27</f>
        <v>4680</v>
      </c>
    </row>
    <row r="28" spans="1:13" ht="12.75">
      <c r="A28" s="97" t="s">
        <v>66</v>
      </c>
      <c r="B28" s="97">
        <f>+'[2]Terv (7)'!D28</f>
        <v>0</v>
      </c>
      <c r="C28" s="97"/>
      <c r="D28" s="97">
        <f t="shared" si="3"/>
        <v>0</v>
      </c>
      <c r="E28" s="97">
        <f>+'[2]Terv (7)'!G28</f>
        <v>0</v>
      </c>
      <c r="F28" s="97"/>
      <c r="G28" s="97">
        <f t="shared" si="4"/>
        <v>0</v>
      </c>
      <c r="H28" s="97">
        <f>+'[2]Terv (7)'!J28</f>
        <v>0</v>
      </c>
      <c r="I28" s="97"/>
      <c r="J28" s="97">
        <f t="shared" si="5"/>
        <v>0</v>
      </c>
      <c r="K28" s="97">
        <f>+'[2]Terv (7)'!M28</f>
        <v>0</v>
      </c>
      <c r="L28" s="97"/>
      <c r="M28" s="97">
        <f t="shared" si="6"/>
        <v>0</v>
      </c>
    </row>
    <row r="29" spans="1:13" ht="12.75">
      <c r="A29" s="97" t="s">
        <v>67</v>
      </c>
      <c r="B29" s="97">
        <f>+'[2]Terv (7)'!D29</f>
        <v>475</v>
      </c>
      <c r="C29" s="97"/>
      <c r="D29" s="97">
        <f t="shared" si="3"/>
        <v>475</v>
      </c>
      <c r="E29" s="97">
        <f>+'[2]Terv (7)'!G29</f>
        <v>675</v>
      </c>
      <c r="F29" s="97">
        <v>9</v>
      </c>
      <c r="G29" s="97">
        <f t="shared" si="4"/>
        <v>684</v>
      </c>
      <c r="H29" s="97">
        <f>+'[2]Terv (7)'!J29</f>
        <v>257</v>
      </c>
      <c r="I29" s="97"/>
      <c r="J29" s="97">
        <f t="shared" si="5"/>
        <v>257</v>
      </c>
      <c r="K29" s="97">
        <f>+'[2]Terv (7)'!M29</f>
        <v>699</v>
      </c>
      <c r="L29" s="97">
        <v>89</v>
      </c>
      <c r="M29" s="97">
        <f t="shared" si="6"/>
        <v>788</v>
      </c>
    </row>
    <row r="30" spans="1:13" ht="12.75">
      <c r="A30" s="97" t="s">
        <v>628</v>
      </c>
      <c r="B30" s="97">
        <f>+'[2]Terv (7)'!D30</f>
        <v>1240</v>
      </c>
      <c r="C30" s="97"/>
      <c r="D30" s="97">
        <f t="shared" si="3"/>
        <v>1240</v>
      </c>
      <c r="E30" s="97">
        <f>+'[2]Terv (7)'!G30</f>
        <v>1752</v>
      </c>
      <c r="F30" s="97"/>
      <c r="G30" s="97">
        <f t="shared" si="4"/>
        <v>1752</v>
      </c>
      <c r="H30" s="97">
        <f>+'[2]Terv (7)'!J30</f>
        <v>1801</v>
      </c>
      <c r="I30" s="97">
        <v>13</v>
      </c>
      <c r="J30" s="97">
        <f t="shared" si="5"/>
        <v>1814</v>
      </c>
      <c r="K30" s="97">
        <f>+'[2]Terv (7)'!M30</f>
        <v>861</v>
      </c>
      <c r="L30" s="97"/>
      <c r="M30" s="97">
        <f t="shared" si="6"/>
        <v>861</v>
      </c>
    </row>
    <row r="31" spans="1:13" ht="12.75">
      <c r="A31" s="97" t="s">
        <v>629</v>
      </c>
      <c r="B31" s="97">
        <f>+'[2]Terv (7)'!D31</f>
        <v>0</v>
      </c>
      <c r="C31" s="97"/>
      <c r="D31" s="97">
        <f t="shared" si="3"/>
        <v>0</v>
      </c>
      <c r="E31" s="97">
        <f>+'[2]Terv (7)'!G31</f>
        <v>0</v>
      </c>
      <c r="F31" s="97"/>
      <c r="G31" s="97">
        <f t="shared" si="4"/>
        <v>0</v>
      </c>
      <c r="H31" s="97">
        <f>+'[2]Terv (7)'!J31</f>
        <v>1258</v>
      </c>
      <c r="I31" s="97">
        <v>84</v>
      </c>
      <c r="J31" s="97">
        <f t="shared" si="5"/>
        <v>1342</v>
      </c>
      <c r="K31" s="97">
        <f>+'[2]Terv (7)'!M31</f>
        <v>0</v>
      </c>
      <c r="L31" s="97"/>
      <c r="M31" s="97">
        <f t="shared" si="6"/>
        <v>0</v>
      </c>
    </row>
    <row r="32" spans="1:13" ht="12.75">
      <c r="A32" s="97" t="s">
        <v>630</v>
      </c>
      <c r="B32" s="97">
        <f>+'[2]Terv (7)'!D32</f>
        <v>0</v>
      </c>
      <c r="C32" s="97"/>
      <c r="D32" s="97">
        <f t="shared" si="3"/>
        <v>0</v>
      </c>
      <c r="E32" s="97">
        <f>+'[2]Terv (7)'!G32</f>
        <v>0</v>
      </c>
      <c r="F32" s="97"/>
      <c r="G32" s="97">
        <f t="shared" si="4"/>
        <v>0</v>
      </c>
      <c r="H32" s="97">
        <f>+'[2]Terv (7)'!J32</f>
        <v>0</v>
      </c>
      <c r="I32" s="97"/>
      <c r="J32" s="97">
        <f t="shared" si="5"/>
        <v>0</v>
      </c>
      <c r="K32" s="97">
        <f>+'[2]Terv (7)'!M32</f>
        <v>0</v>
      </c>
      <c r="L32" s="97"/>
      <c r="M32" s="97">
        <f t="shared" si="6"/>
        <v>0</v>
      </c>
    </row>
    <row r="33" spans="1:13" ht="12.75">
      <c r="A33" s="97" t="s">
        <v>472</v>
      </c>
      <c r="B33" s="97">
        <f>+'[2]Terv (7)'!D33</f>
        <v>844</v>
      </c>
      <c r="C33" s="97">
        <v>300</v>
      </c>
      <c r="D33" s="97">
        <f t="shared" si="3"/>
        <v>1144</v>
      </c>
      <c r="E33" s="97">
        <f>+'[2]Terv (7)'!G33</f>
        <v>50</v>
      </c>
      <c r="F33" s="97"/>
      <c r="G33" s="97">
        <f t="shared" si="4"/>
        <v>50</v>
      </c>
      <c r="H33" s="97">
        <f>+'[2]Terv (7)'!J33</f>
        <v>313</v>
      </c>
      <c r="I33" s="97"/>
      <c r="J33" s="97">
        <f t="shared" si="5"/>
        <v>313</v>
      </c>
      <c r="K33" s="97">
        <f>+'[2]Terv (7)'!M33</f>
        <v>412</v>
      </c>
      <c r="L33" s="97"/>
      <c r="M33" s="97">
        <f t="shared" si="6"/>
        <v>412</v>
      </c>
    </row>
    <row r="34" spans="1:13" ht="12.75">
      <c r="A34" s="97" t="s">
        <v>473</v>
      </c>
      <c r="B34" s="97">
        <f>+'[2]Terv (7)'!D34</f>
        <v>3200</v>
      </c>
      <c r="C34" s="97"/>
      <c r="D34" s="97">
        <f t="shared" si="3"/>
        <v>3200</v>
      </c>
      <c r="E34" s="97">
        <f>+'[2]Terv (7)'!G34</f>
        <v>0</v>
      </c>
      <c r="F34" s="97"/>
      <c r="G34" s="97">
        <f t="shared" si="4"/>
        <v>0</v>
      </c>
      <c r="H34" s="97">
        <f>+'[2]Terv (7)'!J34</f>
        <v>0</v>
      </c>
      <c r="I34" s="97"/>
      <c r="J34" s="97">
        <f t="shared" si="5"/>
        <v>0</v>
      </c>
      <c r="K34" s="97">
        <f>+'[2]Terv (7)'!M34</f>
        <v>0</v>
      </c>
      <c r="L34" s="97"/>
      <c r="M34" s="97">
        <f t="shared" si="6"/>
        <v>0</v>
      </c>
    </row>
    <row r="35" spans="1:13" ht="12.75">
      <c r="A35" s="97" t="s">
        <v>474</v>
      </c>
      <c r="B35" s="97">
        <f>+'[2]Terv (7)'!D35</f>
        <v>0</v>
      </c>
      <c r="C35" s="97"/>
      <c r="D35" s="97">
        <f t="shared" si="3"/>
        <v>0</v>
      </c>
      <c r="E35" s="97">
        <f>+'[2]Terv (7)'!G35</f>
        <v>0</v>
      </c>
      <c r="F35" s="97"/>
      <c r="G35" s="97">
        <f t="shared" si="4"/>
        <v>0</v>
      </c>
      <c r="H35" s="97">
        <f>+'[2]Terv (7)'!J35</f>
        <v>0</v>
      </c>
      <c r="I35" s="97"/>
      <c r="J35" s="97">
        <f t="shared" si="5"/>
        <v>0</v>
      </c>
      <c r="K35" s="97">
        <f>+'[2]Terv (7)'!M35</f>
        <v>0</v>
      </c>
      <c r="L35" s="97"/>
      <c r="M35" s="97">
        <f t="shared" si="6"/>
        <v>0</v>
      </c>
    </row>
    <row r="36" spans="1:13" ht="12.75">
      <c r="A36" s="97" t="s">
        <v>475</v>
      </c>
      <c r="B36" s="97">
        <f aca="true" t="shared" si="7" ref="B36:M36">+B25-B27-B28-B29-B30-B32-B33-B34-B35-B37-B31</f>
        <v>223959</v>
      </c>
      <c r="C36" s="97">
        <f t="shared" si="7"/>
        <v>3029</v>
      </c>
      <c r="D36" s="97">
        <f t="shared" si="7"/>
        <v>226988</v>
      </c>
      <c r="E36" s="97">
        <f t="shared" si="7"/>
        <v>196124</v>
      </c>
      <c r="F36" s="97">
        <f t="shared" si="7"/>
        <v>2342</v>
      </c>
      <c r="G36" s="97">
        <f t="shared" si="7"/>
        <v>198466</v>
      </c>
      <c r="H36" s="97">
        <f t="shared" si="7"/>
        <v>194485</v>
      </c>
      <c r="I36" s="97">
        <f t="shared" si="7"/>
        <v>1788</v>
      </c>
      <c r="J36" s="97">
        <f t="shared" si="7"/>
        <v>196273</v>
      </c>
      <c r="K36" s="97">
        <f t="shared" si="7"/>
        <v>148544</v>
      </c>
      <c r="L36" s="97">
        <f t="shared" si="7"/>
        <v>1407</v>
      </c>
      <c r="M36" s="97">
        <f t="shared" si="7"/>
        <v>149951</v>
      </c>
    </row>
    <row r="37" spans="1:13" ht="12.75">
      <c r="A37" s="97" t="s">
        <v>476</v>
      </c>
      <c r="B37" s="97">
        <f>+'[2]Terv (7)'!D37</f>
        <v>3829</v>
      </c>
      <c r="C37" s="97"/>
      <c r="D37" s="97">
        <f>+C37+B37</f>
        <v>3829</v>
      </c>
      <c r="E37" s="97">
        <f>+'[2]Terv (7)'!G37</f>
        <v>1534</v>
      </c>
      <c r="F37" s="97"/>
      <c r="G37" s="97">
        <f>+F37+E37</f>
        <v>1534</v>
      </c>
      <c r="H37" s="97">
        <f>+'[2]Terv (7)'!J37</f>
        <v>1221</v>
      </c>
      <c r="I37" s="97"/>
      <c r="J37" s="97">
        <f>+I37+H37</f>
        <v>1221</v>
      </c>
      <c r="K37" s="97">
        <f>+'[2]Terv (7)'!M37</f>
        <v>1276</v>
      </c>
      <c r="L37" s="97"/>
      <c r="M37" s="97">
        <f>+L37+K37</f>
        <v>1276</v>
      </c>
    </row>
    <row r="38" spans="1:13" s="785" customFormat="1" ht="13.5">
      <c r="A38" s="100" t="s">
        <v>68</v>
      </c>
      <c r="B38" s="98">
        <f aca="true" t="shared" si="8" ref="B38:M38">SUM(B27:B37)</f>
        <v>241021</v>
      </c>
      <c r="C38" s="98">
        <f t="shared" si="8"/>
        <v>3329</v>
      </c>
      <c r="D38" s="98">
        <f t="shared" si="8"/>
        <v>244350</v>
      </c>
      <c r="E38" s="98">
        <f t="shared" si="8"/>
        <v>211669</v>
      </c>
      <c r="F38" s="98">
        <f t="shared" si="8"/>
        <v>2351</v>
      </c>
      <c r="G38" s="98">
        <f t="shared" si="8"/>
        <v>214020</v>
      </c>
      <c r="H38" s="98">
        <f t="shared" si="8"/>
        <v>209659</v>
      </c>
      <c r="I38" s="98">
        <f t="shared" si="8"/>
        <v>1885</v>
      </c>
      <c r="J38" s="98">
        <f t="shared" si="8"/>
        <v>211544</v>
      </c>
      <c r="K38" s="98">
        <f t="shared" si="8"/>
        <v>156472</v>
      </c>
      <c r="L38" s="98">
        <f t="shared" si="8"/>
        <v>1496</v>
      </c>
      <c r="M38" s="98">
        <f t="shared" si="8"/>
        <v>157968</v>
      </c>
    </row>
  </sheetData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&amp;C&amp;8 7.
&amp;R&amp;"Times New Roman,Normál"6/a. számú melléklet</oddHeader>
    <oddFooter>&amp;R2005.11.16.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pane xSplit="1" ySplit="10" topLeftCell="H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:M11"/>
    </sheetView>
  </sheetViews>
  <sheetFormatPr defaultColWidth="9.140625" defaultRowHeight="12.75"/>
  <cols>
    <col min="1" max="1" width="28.8515625" style="170" customWidth="1"/>
    <col min="2" max="2" width="10.57421875" style="170" customWidth="1"/>
    <col min="3" max="3" width="8.28125" style="170" customWidth="1"/>
    <col min="4" max="4" width="10.57421875" style="170" customWidth="1"/>
    <col min="5" max="5" width="10.421875" style="170" customWidth="1"/>
    <col min="6" max="6" width="8.140625" style="170" customWidth="1"/>
    <col min="7" max="7" width="10.421875" style="170" customWidth="1"/>
    <col min="8" max="8" width="10.57421875" style="170" customWidth="1"/>
    <col min="9" max="9" width="8.140625" style="170" customWidth="1"/>
    <col min="10" max="10" width="10.00390625" style="170" customWidth="1"/>
    <col min="11" max="11" width="10.421875" style="170" customWidth="1"/>
    <col min="12" max="12" width="8.140625" style="170" customWidth="1"/>
    <col min="13" max="13" width="10.710937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12:13" ht="12.75"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29</v>
      </c>
      <c r="C6" s="771"/>
      <c r="D6" s="772"/>
      <c r="E6" s="770">
        <v>30</v>
      </c>
      <c r="F6" s="771"/>
      <c r="G6" s="772"/>
      <c r="H6" s="770">
        <v>31</v>
      </c>
      <c r="I6" s="771"/>
      <c r="J6" s="772"/>
      <c r="K6" s="770">
        <v>32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655</v>
      </c>
      <c r="C8" s="771"/>
      <c r="D8" s="772"/>
      <c r="E8" s="770" t="s">
        <v>656</v>
      </c>
      <c r="F8" s="771"/>
      <c r="G8" s="772"/>
      <c r="H8" s="770" t="s">
        <v>657</v>
      </c>
      <c r="I8" s="771"/>
      <c r="J8" s="772"/>
      <c r="K8" s="770" t="s">
        <v>658</v>
      </c>
      <c r="L8" s="771"/>
      <c r="M8" s="772"/>
    </row>
    <row r="9" spans="1:13" ht="12.75">
      <c r="A9" s="769" t="s">
        <v>518</v>
      </c>
      <c r="B9" s="770">
        <v>801214</v>
      </c>
      <c r="C9" s="771"/>
      <c r="D9" s="772"/>
      <c r="E9" s="770">
        <v>801214</v>
      </c>
      <c r="F9" s="771"/>
      <c r="G9" s="772"/>
      <c r="H9" s="770">
        <v>801214</v>
      </c>
      <c r="I9" s="771"/>
      <c r="J9" s="772"/>
      <c r="K9" s="770">
        <v>801214</v>
      </c>
      <c r="L9" s="771"/>
      <c r="M9" s="772"/>
    </row>
    <row r="10" spans="1:13" ht="12.75">
      <c r="A10" s="778" t="s">
        <v>519</v>
      </c>
      <c r="B10" s="779" t="s">
        <v>521</v>
      </c>
      <c r="C10" s="780"/>
      <c r="D10" s="781"/>
      <c r="E10" s="779"/>
      <c r="F10" s="780"/>
      <c r="G10" s="781"/>
      <c r="H10" s="779"/>
      <c r="I10" s="780"/>
      <c r="J10" s="781"/>
      <c r="K10" s="779"/>
      <c r="L10" s="780"/>
      <c r="M10" s="781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 (8)'!C13</f>
        <v>45.5</v>
      </c>
      <c r="C13" s="97"/>
      <c r="D13" s="97">
        <f>+C13+B13</f>
        <v>45.5</v>
      </c>
      <c r="E13" s="97">
        <f>+'[1]Terv (8)'!F13</f>
        <v>33</v>
      </c>
      <c r="F13" s="97">
        <v>-2</v>
      </c>
      <c r="G13" s="97">
        <f>+F13+E13</f>
        <v>31</v>
      </c>
      <c r="H13" s="97">
        <f>+'[1]Terv (8)'!I13</f>
        <v>48</v>
      </c>
      <c r="I13" s="97"/>
      <c r="J13" s="97">
        <f>+I13+H13</f>
        <v>48</v>
      </c>
      <c r="K13" s="485">
        <f>+'[1]Terv (8)'!L13</f>
        <v>55.5</v>
      </c>
      <c r="L13" s="97">
        <v>1</v>
      </c>
      <c r="M13" s="485">
        <f>+L13+K13</f>
        <v>56.5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 (8)'!D15</f>
        <v>103385</v>
      </c>
      <c r="C15" s="97">
        <v>1210</v>
      </c>
      <c r="D15" s="97">
        <f>+C15+B15</f>
        <v>104595</v>
      </c>
      <c r="E15" s="97">
        <f>+'[2]Terv (8)'!G15</f>
        <v>76795</v>
      </c>
      <c r="F15" s="97">
        <v>1044</v>
      </c>
      <c r="G15" s="97">
        <f>+F15+E15</f>
        <v>77839</v>
      </c>
      <c r="H15" s="97">
        <f>+'[2]Terv (8)'!J15</f>
        <v>107446</v>
      </c>
      <c r="I15" s="97">
        <v>1442</v>
      </c>
      <c r="J15" s="97">
        <f>+I15+H15</f>
        <v>108888</v>
      </c>
      <c r="K15" s="97">
        <f>+'[2]Terv (8)'!M15</f>
        <v>132582</v>
      </c>
      <c r="L15" s="97">
        <v>1806</v>
      </c>
      <c r="M15" s="97">
        <f>+L15+K15</f>
        <v>134388</v>
      </c>
    </row>
    <row r="16" spans="1:13" ht="12.75">
      <c r="A16" s="97" t="s">
        <v>229</v>
      </c>
      <c r="B16" s="97">
        <f>+'[2]Terv (8)'!D16</f>
        <v>33924</v>
      </c>
      <c r="C16" s="97">
        <f>352+36</f>
        <v>388</v>
      </c>
      <c r="D16" s="97">
        <f>+C16+B16</f>
        <v>34312</v>
      </c>
      <c r="E16" s="97">
        <f>+'[2]Terv (8)'!G16</f>
        <v>25211</v>
      </c>
      <c r="F16" s="97">
        <f>268+28</f>
        <v>296</v>
      </c>
      <c r="G16" s="97">
        <f>+F16+E16</f>
        <v>25507</v>
      </c>
      <c r="H16" s="97">
        <f>+'[2]Terv (8)'!J16</f>
        <v>35363</v>
      </c>
      <c r="I16" s="97">
        <v>441</v>
      </c>
      <c r="J16" s="97">
        <f>+I16+H16</f>
        <v>35804</v>
      </c>
      <c r="K16" s="97">
        <f>+'[2]Terv (8)'!M16</f>
        <v>43590</v>
      </c>
      <c r="L16" s="97">
        <f>506+52</f>
        <v>558</v>
      </c>
      <c r="M16" s="97">
        <f>+L16+K16</f>
        <v>44148</v>
      </c>
    </row>
    <row r="17" spans="1:13" ht="12.75">
      <c r="A17" s="97" t="s">
        <v>230</v>
      </c>
      <c r="B17" s="97">
        <f>+'[2]Terv (8)'!D17</f>
        <v>38263</v>
      </c>
      <c r="C17" s="97">
        <v>440</v>
      </c>
      <c r="D17" s="97">
        <f>+C17+B17</f>
        <v>38703</v>
      </c>
      <c r="E17" s="97">
        <f>+'[2]Terv (8)'!G17</f>
        <v>25539</v>
      </c>
      <c r="F17" s="97">
        <v>120</v>
      </c>
      <c r="G17" s="97">
        <f>+F17+E17</f>
        <v>25659</v>
      </c>
      <c r="H17" s="97">
        <f>+'[2]Terv (8)'!J17</f>
        <v>45732</v>
      </c>
      <c r="I17" s="97">
        <v>383</v>
      </c>
      <c r="J17" s="97">
        <f>+I17+H17</f>
        <v>46115</v>
      </c>
      <c r="K17" s="97">
        <f>+'[2]Terv (8)'!M17</f>
        <v>49672</v>
      </c>
      <c r="L17" s="97">
        <v>330</v>
      </c>
      <c r="M17" s="97">
        <f>+L17+K17</f>
        <v>50002</v>
      </c>
    </row>
    <row r="18" spans="1:13" ht="12.75">
      <c r="A18" s="97" t="s">
        <v>231</v>
      </c>
      <c r="B18" s="97">
        <f>+'[2]Terv (8)'!D18</f>
        <v>0</v>
      </c>
      <c r="C18" s="97"/>
      <c r="D18" s="97">
        <f>+C18+B18</f>
        <v>0</v>
      </c>
      <c r="E18" s="97">
        <f>+'[2]Terv (8)'!G18</f>
        <v>0</v>
      </c>
      <c r="F18" s="97"/>
      <c r="G18" s="97">
        <f>+F18+E18</f>
        <v>0</v>
      </c>
      <c r="H18" s="97">
        <f>+'[2]Terv (8)'!J18</f>
        <v>0</v>
      </c>
      <c r="I18" s="97"/>
      <c r="J18" s="97">
        <f>+I18+H18</f>
        <v>0</v>
      </c>
      <c r="K18" s="97">
        <f>+'[2]Terv (8)'!M18</f>
        <v>0</v>
      </c>
      <c r="L18" s="97"/>
      <c r="M18" s="97">
        <f>+L18+K18</f>
        <v>0</v>
      </c>
    </row>
    <row r="19" spans="1:13" ht="12.75">
      <c r="A19" s="97" t="s">
        <v>232</v>
      </c>
      <c r="B19" s="97">
        <f>+'[2]Terv (8)'!D19</f>
        <v>0</v>
      </c>
      <c r="C19" s="97"/>
      <c r="D19" s="97">
        <f>+C19+B19</f>
        <v>0</v>
      </c>
      <c r="E19" s="97">
        <f>+'[2]Terv (8)'!G19</f>
        <v>0</v>
      </c>
      <c r="F19" s="97"/>
      <c r="G19" s="97">
        <f>+F19+E19</f>
        <v>0</v>
      </c>
      <c r="H19" s="97">
        <f>+'[2]Terv (8)'!J19</f>
        <v>0</v>
      </c>
      <c r="I19" s="97"/>
      <c r="J19" s="97">
        <f>+I19+H19</f>
        <v>0</v>
      </c>
      <c r="K19" s="97">
        <f>+'[2]Terv (8)'!M19</f>
        <v>0</v>
      </c>
      <c r="L19" s="97"/>
      <c r="M19" s="97">
        <f>+L19+K19</f>
        <v>0</v>
      </c>
    </row>
    <row r="20" spans="1:13" s="785" customFormat="1" ht="12.75">
      <c r="A20" s="98" t="s">
        <v>233</v>
      </c>
      <c r="B20" s="98">
        <f aca="true" t="shared" si="0" ref="B20:M20">SUM(B15:B19)</f>
        <v>175572</v>
      </c>
      <c r="C20" s="98">
        <f t="shared" si="0"/>
        <v>2038</v>
      </c>
      <c r="D20" s="98">
        <f t="shared" si="0"/>
        <v>177610</v>
      </c>
      <c r="E20" s="98">
        <f t="shared" si="0"/>
        <v>127545</v>
      </c>
      <c r="F20" s="98">
        <f t="shared" si="0"/>
        <v>1460</v>
      </c>
      <c r="G20" s="98">
        <f t="shared" si="0"/>
        <v>129005</v>
      </c>
      <c r="H20" s="98">
        <f t="shared" si="0"/>
        <v>188541</v>
      </c>
      <c r="I20" s="98">
        <f t="shared" si="0"/>
        <v>2266</v>
      </c>
      <c r="J20" s="98">
        <f t="shared" si="0"/>
        <v>190807</v>
      </c>
      <c r="K20" s="98">
        <f t="shared" si="0"/>
        <v>225844</v>
      </c>
      <c r="L20" s="98">
        <f t="shared" si="0"/>
        <v>2694</v>
      </c>
      <c r="M20" s="98">
        <f t="shared" si="0"/>
        <v>228538</v>
      </c>
    </row>
    <row r="21" spans="1:13" ht="12.75">
      <c r="A21" s="97" t="s">
        <v>234</v>
      </c>
      <c r="B21" s="97">
        <f>+'[2]Terv (8)'!D21</f>
        <v>12988</v>
      </c>
      <c r="C21" s="97"/>
      <c r="D21" s="97">
        <f>+C21+B21</f>
        <v>12988</v>
      </c>
      <c r="E21" s="97">
        <f>+'[2]Terv (8)'!G21</f>
        <v>0</v>
      </c>
      <c r="F21" s="97"/>
      <c r="G21" s="97">
        <f>+F21+E21</f>
        <v>0</v>
      </c>
      <c r="H21" s="97">
        <f>+'[2]Terv (8)'!J21</f>
        <v>0</v>
      </c>
      <c r="I21" s="97"/>
      <c r="J21" s="97">
        <f>+I21+H21</f>
        <v>0</v>
      </c>
      <c r="K21" s="97">
        <f>+'[2]Terv (8)'!M21</f>
        <v>29152</v>
      </c>
      <c r="L21" s="97"/>
      <c r="M21" s="97">
        <f>+L21+K21</f>
        <v>29152</v>
      </c>
    </row>
    <row r="22" spans="1:13" ht="12.75">
      <c r="A22" s="97" t="s">
        <v>627</v>
      </c>
      <c r="B22" s="97">
        <f>+'[2]Terv (8)'!D22</f>
        <v>2678</v>
      </c>
      <c r="C22" s="97"/>
      <c r="D22" s="97">
        <f>+C22+B22</f>
        <v>2678</v>
      </c>
      <c r="E22" s="97">
        <f>+'[2]Terv (8)'!G22</f>
        <v>786</v>
      </c>
      <c r="F22" s="97">
        <v>50</v>
      </c>
      <c r="G22" s="97">
        <f>+F22+E22</f>
        <v>836</v>
      </c>
      <c r="H22" s="97">
        <f>+'[2]Terv (8)'!J22</f>
        <v>1624</v>
      </c>
      <c r="I22" s="97"/>
      <c r="J22" s="97">
        <f>+I22+H22</f>
        <v>1624</v>
      </c>
      <c r="K22" s="97">
        <f>+'[2]Terv (8)'!M22</f>
        <v>1890</v>
      </c>
      <c r="L22" s="97"/>
      <c r="M22" s="97">
        <f>+L22+K22</f>
        <v>1890</v>
      </c>
    </row>
    <row r="23" spans="1:13" ht="12.75">
      <c r="A23" s="97" t="s">
        <v>451</v>
      </c>
      <c r="B23" s="97">
        <f>+'[2]Terv (8)'!D23</f>
        <v>0</v>
      </c>
      <c r="C23" s="97"/>
      <c r="D23" s="97">
        <f>+C23+B23</f>
        <v>0</v>
      </c>
      <c r="E23" s="97">
        <f>+'[2]Terv (8)'!G23</f>
        <v>0</v>
      </c>
      <c r="F23" s="97"/>
      <c r="G23" s="97">
        <f>+F23+E23</f>
        <v>0</v>
      </c>
      <c r="H23" s="97">
        <f>+'[2]Terv (8)'!J23</f>
        <v>0</v>
      </c>
      <c r="I23" s="97"/>
      <c r="J23" s="97">
        <f>+I23+H23</f>
        <v>0</v>
      </c>
      <c r="K23" s="97">
        <f>+'[2]Terv (8)'!M23</f>
        <v>0</v>
      </c>
      <c r="L23" s="97"/>
      <c r="M23" s="97">
        <f>+L23+K23</f>
        <v>0</v>
      </c>
    </row>
    <row r="24" spans="1:13" s="785" customFormat="1" ht="12.75">
      <c r="A24" s="98" t="s">
        <v>62</v>
      </c>
      <c r="B24" s="98">
        <f aca="true" t="shared" si="1" ref="B24:M24">SUM(B21:B23)</f>
        <v>15666</v>
      </c>
      <c r="C24" s="98">
        <f t="shared" si="1"/>
        <v>0</v>
      </c>
      <c r="D24" s="98">
        <f t="shared" si="1"/>
        <v>15666</v>
      </c>
      <c r="E24" s="98">
        <f t="shared" si="1"/>
        <v>786</v>
      </c>
      <c r="F24" s="98">
        <f t="shared" si="1"/>
        <v>50</v>
      </c>
      <c r="G24" s="98">
        <f t="shared" si="1"/>
        <v>836</v>
      </c>
      <c r="H24" s="98">
        <f t="shared" si="1"/>
        <v>1624</v>
      </c>
      <c r="I24" s="98">
        <f t="shared" si="1"/>
        <v>0</v>
      </c>
      <c r="J24" s="98">
        <f t="shared" si="1"/>
        <v>1624</v>
      </c>
      <c r="K24" s="98">
        <f t="shared" si="1"/>
        <v>31042</v>
      </c>
      <c r="L24" s="98">
        <f t="shared" si="1"/>
        <v>0</v>
      </c>
      <c r="M24" s="98">
        <f t="shared" si="1"/>
        <v>31042</v>
      </c>
    </row>
    <row r="25" spans="1:13" s="785" customFormat="1" ht="13.5">
      <c r="A25" s="100" t="s">
        <v>63</v>
      </c>
      <c r="B25" s="98">
        <f aca="true" t="shared" si="2" ref="B25:M25">SUM(B20+B24)</f>
        <v>191238</v>
      </c>
      <c r="C25" s="98">
        <f t="shared" si="2"/>
        <v>2038</v>
      </c>
      <c r="D25" s="98">
        <f t="shared" si="2"/>
        <v>193276</v>
      </c>
      <c r="E25" s="98">
        <f t="shared" si="2"/>
        <v>128331</v>
      </c>
      <c r="F25" s="98">
        <f t="shared" si="2"/>
        <v>1510</v>
      </c>
      <c r="G25" s="98">
        <f t="shared" si="2"/>
        <v>129841</v>
      </c>
      <c r="H25" s="98">
        <f t="shared" si="2"/>
        <v>190165</v>
      </c>
      <c r="I25" s="98">
        <f t="shared" si="2"/>
        <v>2266</v>
      </c>
      <c r="J25" s="98">
        <f t="shared" si="2"/>
        <v>192431</v>
      </c>
      <c r="K25" s="98">
        <f t="shared" si="2"/>
        <v>256886</v>
      </c>
      <c r="L25" s="98">
        <f t="shared" si="2"/>
        <v>2694</v>
      </c>
      <c r="M25" s="98">
        <f t="shared" si="2"/>
        <v>259580</v>
      </c>
    </row>
    <row r="26" spans="1:13" s="785" customFormat="1" ht="12.75">
      <c r="A26" s="98" t="s">
        <v>64</v>
      </c>
      <c r="B26" s="98"/>
      <c r="C26" s="98"/>
      <c r="D26" s="97"/>
      <c r="E26" s="98"/>
      <c r="F26" s="98"/>
      <c r="G26" s="97"/>
      <c r="H26" s="98"/>
      <c r="I26" s="98"/>
      <c r="J26" s="97"/>
      <c r="K26" s="98"/>
      <c r="L26" s="98"/>
      <c r="M26" s="97"/>
    </row>
    <row r="27" spans="1:13" ht="12.75">
      <c r="A27" s="97" t="s">
        <v>65</v>
      </c>
      <c r="B27" s="97">
        <f>+'[2]Terv (8)'!D27</f>
        <v>7014</v>
      </c>
      <c r="C27" s="97"/>
      <c r="D27" s="97">
        <f aca="true" t="shared" si="3" ref="D27:D35">+C27+B27</f>
        <v>7014</v>
      </c>
      <c r="E27" s="97">
        <f>+'[2]Terv (8)'!G27</f>
        <v>4221</v>
      </c>
      <c r="F27" s="97"/>
      <c r="G27" s="97">
        <f aca="true" t="shared" si="4" ref="G27:G35">+F27+E27</f>
        <v>4221</v>
      </c>
      <c r="H27" s="97">
        <f>+'[2]Terv (8)'!J27</f>
        <v>6383</v>
      </c>
      <c r="I27" s="97"/>
      <c r="J27" s="97">
        <f aca="true" t="shared" si="5" ref="J27:J35">+I27+H27</f>
        <v>6383</v>
      </c>
      <c r="K27" s="97">
        <f>+'[2]Terv (8)'!M27</f>
        <v>8856</v>
      </c>
      <c r="L27" s="97"/>
      <c r="M27" s="97">
        <f aca="true" t="shared" si="6" ref="M27:M35">+L27+K27</f>
        <v>8856</v>
      </c>
    </row>
    <row r="28" spans="1:13" ht="12.75">
      <c r="A28" s="97" t="s">
        <v>66</v>
      </c>
      <c r="B28" s="97">
        <f>+'[2]Terv (8)'!D28</f>
        <v>0</v>
      </c>
      <c r="C28" s="97">
        <v>80</v>
      </c>
      <c r="D28" s="97">
        <f t="shared" si="3"/>
        <v>80</v>
      </c>
      <c r="E28" s="97">
        <f>+'[2]Terv (8)'!G28</f>
        <v>0</v>
      </c>
      <c r="F28" s="97"/>
      <c r="G28" s="97">
        <f t="shared" si="4"/>
        <v>0</v>
      </c>
      <c r="H28" s="97">
        <f>+'[2]Terv (8)'!J28</f>
        <v>0</v>
      </c>
      <c r="I28" s="97"/>
      <c r="J28" s="97">
        <f t="shared" si="5"/>
        <v>0</v>
      </c>
      <c r="K28" s="97">
        <f>+'[2]Terv (8)'!M28</f>
        <v>0</v>
      </c>
      <c r="L28" s="97"/>
      <c r="M28" s="97">
        <f t="shared" si="6"/>
        <v>0</v>
      </c>
    </row>
    <row r="29" spans="1:13" ht="12.75">
      <c r="A29" s="97" t="s">
        <v>67</v>
      </c>
      <c r="B29" s="97">
        <f>+'[2]Terv (8)'!D29</f>
        <v>4255</v>
      </c>
      <c r="C29" s="97">
        <v>54</v>
      </c>
      <c r="D29" s="97">
        <f t="shared" si="3"/>
        <v>4309</v>
      </c>
      <c r="E29" s="97">
        <f>+'[2]Terv (8)'!G29</f>
        <v>617</v>
      </c>
      <c r="F29" s="97"/>
      <c r="G29" s="97">
        <f t="shared" si="4"/>
        <v>617</v>
      </c>
      <c r="H29" s="97">
        <f>+'[2]Terv (8)'!J29</f>
        <v>325</v>
      </c>
      <c r="I29" s="97">
        <v>47</v>
      </c>
      <c r="J29" s="97">
        <f t="shared" si="5"/>
        <v>372</v>
      </c>
      <c r="K29" s="97">
        <f>+'[2]Terv (8)'!M29</f>
        <v>805</v>
      </c>
      <c r="L29" s="97"/>
      <c r="M29" s="97">
        <f t="shared" si="6"/>
        <v>805</v>
      </c>
    </row>
    <row r="30" spans="1:13" ht="12.75">
      <c r="A30" s="97" t="s">
        <v>628</v>
      </c>
      <c r="B30" s="97">
        <f>+'[2]Terv (8)'!D30</f>
        <v>1076</v>
      </c>
      <c r="C30" s="97"/>
      <c r="D30" s="97">
        <f t="shared" si="3"/>
        <v>1076</v>
      </c>
      <c r="E30" s="97">
        <f>+'[2]Terv (8)'!G30</f>
        <v>787</v>
      </c>
      <c r="F30" s="97">
        <v>10</v>
      </c>
      <c r="G30" s="97">
        <f t="shared" si="4"/>
        <v>797</v>
      </c>
      <c r="H30" s="97">
        <f>+'[2]Terv (8)'!J30</f>
        <v>1038</v>
      </c>
      <c r="I30" s="97"/>
      <c r="J30" s="97">
        <f t="shared" si="5"/>
        <v>1038</v>
      </c>
      <c r="K30" s="97">
        <f>+'[2]Terv (8)'!M30</f>
        <v>1529</v>
      </c>
      <c r="L30" s="97"/>
      <c r="M30" s="97">
        <f t="shared" si="6"/>
        <v>1529</v>
      </c>
    </row>
    <row r="31" spans="1:13" ht="12.75">
      <c r="A31" s="97" t="s">
        <v>629</v>
      </c>
      <c r="B31" s="97">
        <f>+'[2]Terv (8)'!D31</f>
        <v>0</v>
      </c>
      <c r="C31" s="97"/>
      <c r="D31" s="97">
        <f t="shared" si="3"/>
        <v>0</v>
      </c>
      <c r="E31" s="97">
        <f>+'[2]Terv (8)'!G31</f>
        <v>0</v>
      </c>
      <c r="F31" s="97"/>
      <c r="G31" s="97">
        <f t="shared" si="4"/>
        <v>0</v>
      </c>
      <c r="H31" s="97">
        <f>+'[2]Terv (8)'!J31</f>
        <v>0</v>
      </c>
      <c r="I31" s="97"/>
      <c r="J31" s="97">
        <f t="shared" si="5"/>
        <v>0</v>
      </c>
      <c r="K31" s="97">
        <f>+'[2]Terv (8)'!M31</f>
        <v>0</v>
      </c>
      <c r="L31" s="97"/>
      <c r="M31" s="97">
        <f t="shared" si="6"/>
        <v>0</v>
      </c>
    </row>
    <row r="32" spans="1:13" ht="12.75">
      <c r="A32" s="97" t="s">
        <v>630</v>
      </c>
      <c r="B32" s="97">
        <f>+'[2]Terv (8)'!D32</f>
        <v>0</v>
      </c>
      <c r="C32" s="97"/>
      <c r="D32" s="97">
        <f t="shared" si="3"/>
        <v>0</v>
      </c>
      <c r="E32" s="97">
        <f>+'[2]Terv (8)'!G32</f>
        <v>0</v>
      </c>
      <c r="F32" s="97"/>
      <c r="G32" s="97">
        <f t="shared" si="4"/>
        <v>0</v>
      </c>
      <c r="H32" s="97">
        <f>+'[2]Terv (8)'!J32</f>
        <v>0</v>
      </c>
      <c r="I32" s="97"/>
      <c r="J32" s="97">
        <f t="shared" si="5"/>
        <v>0</v>
      </c>
      <c r="K32" s="97">
        <f>+'[2]Terv (8)'!M32</f>
        <v>0</v>
      </c>
      <c r="L32" s="97"/>
      <c r="M32" s="97">
        <f t="shared" si="6"/>
        <v>0</v>
      </c>
    </row>
    <row r="33" spans="1:13" ht="12.75">
      <c r="A33" s="97" t="s">
        <v>472</v>
      </c>
      <c r="B33" s="97">
        <f>+'[2]Terv (8)'!D33</f>
        <v>85</v>
      </c>
      <c r="C33" s="97"/>
      <c r="D33" s="97">
        <f t="shared" si="3"/>
        <v>85</v>
      </c>
      <c r="E33" s="97">
        <f>+'[2]Terv (8)'!G33</f>
        <v>60</v>
      </c>
      <c r="F33" s="97"/>
      <c r="G33" s="97">
        <f t="shared" si="4"/>
        <v>60</v>
      </c>
      <c r="H33" s="97">
        <f>+'[2]Terv (8)'!J33</f>
        <v>0</v>
      </c>
      <c r="I33" s="97"/>
      <c r="J33" s="97">
        <f t="shared" si="5"/>
        <v>0</v>
      </c>
      <c r="K33" s="97">
        <f>+'[2]Terv (8)'!M33</f>
        <v>311</v>
      </c>
      <c r="L33" s="97"/>
      <c r="M33" s="97">
        <f t="shared" si="6"/>
        <v>311</v>
      </c>
    </row>
    <row r="34" spans="1:13" ht="12.75">
      <c r="A34" s="97" t="s">
        <v>473</v>
      </c>
      <c r="B34" s="97">
        <f>+'[2]Terv (8)'!D34</f>
        <v>1000</v>
      </c>
      <c r="C34" s="97"/>
      <c r="D34" s="97">
        <f t="shared" si="3"/>
        <v>1000</v>
      </c>
      <c r="E34" s="97">
        <f>+'[2]Terv (8)'!G34</f>
        <v>0</v>
      </c>
      <c r="F34" s="97"/>
      <c r="G34" s="97">
        <f t="shared" si="4"/>
        <v>0</v>
      </c>
      <c r="H34" s="97">
        <f>+'[2]Terv (8)'!J34</f>
        <v>0</v>
      </c>
      <c r="I34" s="97"/>
      <c r="J34" s="97">
        <f t="shared" si="5"/>
        <v>0</v>
      </c>
      <c r="K34" s="97">
        <f>+'[2]Terv (8)'!M34</f>
        <v>0</v>
      </c>
      <c r="L34" s="97"/>
      <c r="M34" s="97">
        <f t="shared" si="6"/>
        <v>0</v>
      </c>
    </row>
    <row r="35" spans="1:13" ht="12.75">
      <c r="A35" s="97" t="s">
        <v>474</v>
      </c>
      <c r="B35" s="97">
        <f>+'[2]Terv (8)'!D35</f>
        <v>0</v>
      </c>
      <c r="C35" s="97"/>
      <c r="D35" s="97">
        <f t="shared" si="3"/>
        <v>0</v>
      </c>
      <c r="E35" s="97">
        <f>+'[2]Terv (8)'!G35</f>
        <v>0</v>
      </c>
      <c r="F35" s="97">
        <v>40</v>
      </c>
      <c r="G35" s="97">
        <f t="shared" si="4"/>
        <v>40</v>
      </c>
      <c r="H35" s="97">
        <f>+'[2]Terv (8)'!J35</f>
        <v>0</v>
      </c>
      <c r="I35" s="97"/>
      <c r="J35" s="97">
        <f t="shared" si="5"/>
        <v>0</v>
      </c>
      <c r="K35" s="97">
        <f>+'[2]Terv (8)'!M35</f>
        <v>0</v>
      </c>
      <c r="L35" s="97"/>
      <c r="M35" s="97">
        <f t="shared" si="6"/>
        <v>0</v>
      </c>
    </row>
    <row r="36" spans="1:13" ht="12.75">
      <c r="A36" s="97" t="s">
        <v>475</v>
      </c>
      <c r="B36" s="97">
        <f aca="true" t="shared" si="7" ref="B36:M36">+B25-B27-B28-B29-B30-B32-B33-B34-B35-B37-B31</f>
        <v>167357</v>
      </c>
      <c r="C36" s="97">
        <f t="shared" si="7"/>
        <v>1904</v>
      </c>
      <c r="D36" s="97">
        <f t="shared" si="7"/>
        <v>169261</v>
      </c>
      <c r="E36" s="97">
        <f t="shared" si="7"/>
        <v>121920</v>
      </c>
      <c r="F36" s="97">
        <f t="shared" si="7"/>
        <v>1460</v>
      </c>
      <c r="G36" s="97">
        <f t="shared" si="7"/>
        <v>123380</v>
      </c>
      <c r="H36" s="97">
        <f t="shared" si="7"/>
        <v>181747</v>
      </c>
      <c r="I36" s="97">
        <f t="shared" si="7"/>
        <v>2219</v>
      </c>
      <c r="J36" s="97">
        <f t="shared" si="7"/>
        <v>183966</v>
      </c>
      <c r="K36" s="97">
        <f t="shared" si="7"/>
        <v>223727</v>
      </c>
      <c r="L36" s="97">
        <f t="shared" si="7"/>
        <v>2694</v>
      </c>
      <c r="M36" s="97">
        <f t="shared" si="7"/>
        <v>226421</v>
      </c>
    </row>
    <row r="37" spans="1:13" ht="12.75">
      <c r="A37" s="97" t="s">
        <v>476</v>
      </c>
      <c r="B37" s="97">
        <f>+'[2]Terv (8)'!D37</f>
        <v>10451</v>
      </c>
      <c r="C37" s="97"/>
      <c r="D37" s="97">
        <f>+C37+B37</f>
        <v>10451</v>
      </c>
      <c r="E37" s="97">
        <f>+'[2]Terv (8)'!G37</f>
        <v>726</v>
      </c>
      <c r="F37" s="97"/>
      <c r="G37" s="97">
        <f>+F37+E37</f>
        <v>726</v>
      </c>
      <c r="H37" s="97">
        <f>+'[2]Terv (8)'!J37</f>
        <v>672</v>
      </c>
      <c r="I37" s="97"/>
      <c r="J37" s="97">
        <f>+I37+H37</f>
        <v>672</v>
      </c>
      <c r="K37" s="97">
        <f>+'[2]Terv (8)'!M37</f>
        <v>21658</v>
      </c>
      <c r="L37" s="97"/>
      <c r="M37" s="97">
        <f>+L37+K37</f>
        <v>21658</v>
      </c>
    </row>
    <row r="38" spans="1:13" s="785" customFormat="1" ht="13.5">
      <c r="A38" s="100" t="s">
        <v>68</v>
      </c>
      <c r="B38" s="98">
        <f aca="true" t="shared" si="8" ref="B38:M38">SUM(B27:B37)</f>
        <v>191238</v>
      </c>
      <c r="C38" s="98">
        <f t="shared" si="8"/>
        <v>2038</v>
      </c>
      <c r="D38" s="98">
        <f t="shared" si="8"/>
        <v>193276</v>
      </c>
      <c r="E38" s="98">
        <f t="shared" si="8"/>
        <v>128331</v>
      </c>
      <c r="F38" s="98">
        <f t="shared" si="8"/>
        <v>1510</v>
      </c>
      <c r="G38" s="98">
        <f t="shared" si="8"/>
        <v>129841</v>
      </c>
      <c r="H38" s="98">
        <f t="shared" si="8"/>
        <v>190165</v>
      </c>
      <c r="I38" s="98">
        <f t="shared" si="8"/>
        <v>2266</v>
      </c>
      <c r="J38" s="98">
        <f t="shared" si="8"/>
        <v>192431</v>
      </c>
      <c r="K38" s="98">
        <f t="shared" si="8"/>
        <v>256886</v>
      </c>
      <c r="L38" s="98">
        <f t="shared" si="8"/>
        <v>2694</v>
      </c>
      <c r="M38" s="98">
        <f t="shared" si="8"/>
        <v>259580</v>
      </c>
    </row>
  </sheetData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&amp;C&amp;8 8.
&amp;R&amp;"Times New Roman,Normál"6/a. számú melléklet</oddHeader>
    <oddFooter>&amp;R2005.11.16.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7" sqref="J7"/>
    </sheetView>
  </sheetViews>
  <sheetFormatPr defaultColWidth="9.140625" defaultRowHeight="12.75"/>
  <cols>
    <col min="1" max="1" width="28.8515625" style="170" customWidth="1"/>
    <col min="2" max="2" width="10.421875" style="170" customWidth="1"/>
    <col min="3" max="3" width="8.140625" style="170" customWidth="1"/>
    <col min="4" max="4" width="10.00390625" style="170" customWidth="1"/>
    <col min="5" max="5" width="10.7109375" style="170" customWidth="1"/>
    <col min="6" max="6" width="8.28125" style="170" customWidth="1"/>
    <col min="7" max="7" width="10.28125" style="170" customWidth="1"/>
    <col min="8" max="8" width="10.7109375" style="170" customWidth="1"/>
    <col min="9" max="9" width="8.00390625" style="170" customWidth="1"/>
    <col min="10" max="11" width="10.421875" style="170" customWidth="1"/>
    <col min="12" max="12" width="8.00390625" style="170" customWidth="1"/>
    <col min="13" max="13" width="10.14062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12:13" ht="12.75"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33</v>
      </c>
      <c r="C6" s="771"/>
      <c r="D6" s="772"/>
      <c r="E6" s="770">
        <v>34</v>
      </c>
      <c r="F6" s="771"/>
      <c r="G6" s="772"/>
      <c r="H6" s="770">
        <v>35</v>
      </c>
      <c r="I6" s="771"/>
      <c r="J6" s="772"/>
      <c r="K6" s="770">
        <v>36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659</v>
      </c>
      <c r="C8" s="771"/>
      <c r="D8" s="772"/>
      <c r="E8" s="770" t="s">
        <v>660</v>
      </c>
      <c r="F8" s="771"/>
      <c r="G8" s="772"/>
      <c r="H8" s="770" t="s">
        <v>661</v>
      </c>
      <c r="I8" s="771"/>
      <c r="J8" s="772"/>
      <c r="K8" s="770" t="s">
        <v>662</v>
      </c>
      <c r="L8" s="771"/>
      <c r="M8" s="772"/>
    </row>
    <row r="9" spans="1:13" ht="12.75">
      <c r="A9" s="769" t="s">
        <v>518</v>
      </c>
      <c r="B9" s="770">
        <v>801214</v>
      </c>
      <c r="C9" s="771"/>
      <c r="D9" s="772"/>
      <c r="E9" s="770">
        <v>801214</v>
      </c>
      <c r="F9" s="771"/>
      <c r="G9" s="772"/>
      <c r="H9" s="770">
        <v>801214</v>
      </c>
      <c r="I9" s="771"/>
      <c r="J9" s="772"/>
      <c r="K9" s="770">
        <v>801214</v>
      </c>
      <c r="L9" s="771"/>
      <c r="M9" s="772"/>
    </row>
    <row r="10" spans="1:13" ht="12.75">
      <c r="A10" s="778" t="s">
        <v>519</v>
      </c>
      <c r="B10" s="779" t="s">
        <v>521</v>
      </c>
      <c r="C10" s="780"/>
      <c r="D10" s="781"/>
      <c r="E10" s="779"/>
      <c r="F10" s="780"/>
      <c r="G10" s="781"/>
      <c r="H10" s="779"/>
      <c r="I10" s="780"/>
      <c r="J10" s="781"/>
      <c r="K10" s="779"/>
      <c r="L10" s="780"/>
      <c r="M10" s="781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 (9)'!C13</f>
        <v>47.5</v>
      </c>
      <c r="C13" s="97"/>
      <c r="D13" s="97">
        <f>+C13+B13</f>
        <v>47.5</v>
      </c>
      <c r="E13" s="97">
        <f>+'[1]Terv (9)'!F13</f>
        <v>86</v>
      </c>
      <c r="F13" s="97">
        <v>-4</v>
      </c>
      <c r="G13" s="97">
        <f>+F13+E13</f>
        <v>82</v>
      </c>
      <c r="H13" s="97">
        <f>+'[1]Terv (9)'!I13</f>
        <v>64.5</v>
      </c>
      <c r="I13" s="97"/>
      <c r="J13" s="97">
        <f>+I13+H13</f>
        <v>64.5</v>
      </c>
      <c r="K13" s="97">
        <f>+'[1]Terv (9)'!L13</f>
        <v>106</v>
      </c>
      <c r="L13" s="97">
        <f>99-106</f>
        <v>-7</v>
      </c>
      <c r="M13" s="97">
        <f>+L13+K13</f>
        <v>99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 (9)'!D15</f>
        <v>104290</v>
      </c>
      <c r="C15" s="97">
        <v>989</v>
      </c>
      <c r="D15" s="97">
        <f>+C15+B15</f>
        <v>105279</v>
      </c>
      <c r="E15" s="97">
        <f>+'[2]Terv (9)'!G15</f>
        <v>208258</v>
      </c>
      <c r="F15" s="97">
        <v>2119</v>
      </c>
      <c r="G15" s="97">
        <f>+F15+E15</f>
        <v>210377</v>
      </c>
      <c r="H15" s="97">
        <f>+'[2]Terv (9)'!J15</f>
        <v>174774</v>
      </c>
      <c r="I15" s="97">
        <v>2034</v>
      </c>
      <c r="J15" s="97">
        <f>+I15+H15</f>
        <v>176808</v>
      </c>
      <c r="K15" s="97">
        <f>+'[2]Terv (9)'!M15</f>
        <v>253611</v>
      </c>
      <c r="L15" s="97">
        <v>1173</v>
      </c>
      <c r="M15" s="97">
        <f>+L15+K15</f>
        <v>254784</v>
      </c>
    </row>
    <row r="16" spans="1:13" ht="12.75">
      <c r="A16" s="97" t="s">
        <v>229</v>
      </c>
      <c r="B16" s="97">
        <f>+'[2]Terv (9)'!D16</f>
        <v>34334</v>
      </c>
      <c r="C16" s="97">
        <f>287+29</f>
        <v>316</v>
      </c>
      <c r="D16" s="97">
        <f>+C16+B16</f>
        <v>34650</v>
      </c>
      <c r="E16" s="97">
        <f>+'[2]Terv (9)'!G16</f>
        <v>67928</v>
      </c>
      <c r="F16" s="97">
        <f>562+58</f>
        <v>620</v>
      </c>
      <c r="G16" s="97">
        <f>+F16+E16</f>
        <v>68548</v>
      </c>
      <c r="H16" s="97">
        <f>+'[2]Terv (9)'!J16</f>
        <v>57054</v>
      </c>
      <c r="I16" s="97">
        <f>557+58</f>
        <v>615</v>
      </c>
      <c r="J16" s="97">
        <f>+I16+H16</f>
        <v>57669</v>
      </c>
      <c r="K16" s="97">
        <f>+'[2]Terv (9)'!M16</f>
        <v>83306</v>
      </c>
      <c r="L16" s="97">
        <f>392+42</f>
        <v>434</v>
      </c>
      <c r="M16" s="97">
        <f>+L16+K16</f>
        <v>83740</v>
      </c>
    </row>
    <row r="17" spans="1:13" ht="12.75">
      <c r="A17" s="97" t="s">
        <v>230</v>
      </c>
      <c r="B17" s="97">
        <f>+'[2]Terv (9)'!D17</f>
        <v>47175</v>
      </c>
      <c r="C17" s="97">
        <v>1165</v>
      </c>
      <c r="D17" s="97">
        <f>+C17+B17</f>
        <v>48340</v>
      </c>
      <c r="E17" s="97">
        <f>+'[2]Terv (9)'!G17</f>
        <v>35010</v>
      </c>
      <c r="F17" s="97">
        <v>404</v>
      </c>
      <c r="G17" s="97">
        <f>+F17+E17</f>
        <v>35414</v>
      </c>
      <c r="H17" s="97">
        <f>+'[2]Terv (9)'!J17</f>
        <v>54184</v>
      </c>
      <c r="I17" s="97">
        <v>4448</v>
      </c>
      <c r="J17" s="97">
        <f>+I17+H17</f>
        <v>58632</v>
      </c>
      <c r="K17" s="97">
        <f>+'[2]Terv (9)'!M17</f>
        <v>53777</v>
      </c>
      <c r="L17" s="97">
        <v>3719</v>
      </c>
      <c r="M17" s="97">
        <f>+L17+K17</f>
        <v>57496</v>
      </c>
    </row>
    <row r="18" spans="1:13" ht="12.75">
      <c r="A18" s="97" t="s">
        <v>231</v>
      </c>
      <c r="B18" s="97">
        <f>+'[2]Terv (9)'!D18</f>
        <v>0</v>
      </c>
      <c r="C18" s="97"/>
      <c r="D18" s="97">
        <f>+C18+B18</f>
        <v>0</v>
      </c>
      <c r="E18" s="97">
        <f>+'[2]Terv (9)'!G18</f>
        <v>0</v>
      </c>
      <c r="F18" s="97"/>
      <c r="G18" s="97">
        <f>+F18+E18</f>
        <v>0</v>
      </c>
      <c r="H18" s="97">
        <f>+'[2]Terv (9)'!J18</f>
        <v>0</v>
      </c>
      <c r="I18" s="97"/>
      <c r="J18" s="97">
        <f>+I18+H18</f>
        <v>0</v>
      </c>
      <c r="K18" s="97">
        <f>+'[2]Terv (9)'!M18</f>
        <v>0</v>
      </c>
      <c r="L18" s="97"/>
      <c r="M18" s="97">
        <f>+L18+K18</f>
        <v>0</v>
      </c>
    </row>
    <row r="19" spans="1:13" ht="12.75">
      <c r="A19" s="97" t="s">
        <v>232</v>
      </c>
      <c r="B19" s="97">
        <f>+'[2]Terv (9)'!D19</f>
        <v>0</v>
      </c>
      <c r="C19" s="97"/>
      <c r="D19" s="97">
        <f>+C19+B19</f>
        <v>0</v>
      </c>
      <c r="E19" s="97">
        <f>+'[2]Terv (9)'!G19</f>
        <v>0</v>
      </c>
      <c r="F19" s="97"/>
      <c r="G19" s="97">
        <f>+F19+E19</f>
        <v>0</v>
      </c>
      <c r="H19" s="97">
        <f>+'[2]Terv (9)'!J19</f>
        <v>1178</v>
      </c>
      <c r="I19" s="97">
        <v>328</v>
      </c>
      <c r="J19" s="97">
        <f>+I19+H19</f>
        <v>1506</v>
      </c>
      <c r="K19" s="97">
        <f>+'[2]Terv (9)'!M19</f>
        <v>216</v>
      </c>
      <c r="L19" s="97">
        <v>9</v>
      </c>
      <c r="M19" s="97">
        <f>+L19+K19</f>
        <v>225</v>
      </c>
    </row>
    <row r="20" spans="1:13" s="785" customFormat="1" ht="12.75">
      <c r="A20" s="98" t="s">
        <v>233</v>
      </c>
      <c r="B20" s="98">
        <f aca="true" t="shared" si="0" ref="B20:M20">SUM(B15:B19)</f>
        <v>185799</v>
      </c>
      <c r="C20" s="98">
        <f t="shared" si="0"/>
        <v>2470</v>
      </c>
      <c r="D20" s="98">
        <f t="shared" si="0"/>
        <v>188269</v>
      </c>
      <c r="E20" s="98">
        <f t="shared" si="0"/>
        <v>311196</v>
      </c>
      <c r="F20" s="98">
        <f t="shared" si="0"/>
        <v>3143</v>
      </c>
      <c r="G20" s="98">
        <f t="shared" si="0"/>
        <v>314339</v>
      </c>
      <c r="H20" s="98">
        <f t="shared" si="0"/>
        <v>287190</v>
      </c>
      <c r="I20" s="98">
        <f t="shared" si="0"/>
        <v>7425</v>
      </c>
      <c r="J20" s="98">
        <f t="shared" si="0"/>
        <v>294615</v>
      </c>
      <c r="K20" s="98">
        <f t="shared" si="0"/>
        <v>390910</v>
      </c>
      <c r="L20" s="98">
        <f t="shared" si="0"/>
        <v>5335</v>
      </c>
      <c r="M20" s="98">
        <f t="shared" si="0"/>
        <v>396245</v>
      </c>
    </row>
    <row r="21" spans="1:13" ht="12.75">
      <c r="A21" s="97" t="s">
        <v>234</v>
      </c>
      <c r="B21" s="97">
        <f>+'[2]Terv (9)'!D21</f>
        <v>4200</v>
      </c>
      <c r="C21" s="97"/>
      <c r="D21" s="97">
        <f>+C21+B21</f>
        <v>4200</v>
      </c>
      <c r="E21" s="97">
        <f>+'[2]Terv (9)'!G21</f>
        <v>2000</v>
      </c>
      <c r="F21" s="97"/>
      <c r="G21" s="97">
        <f>+F21+E21</f>
        <v>2000</v>
      </c>
      <c r="H21" s="97">
        <f>+'[2]Terv (9)'!J21</f>
        <v>62375</v>
      </c>
      <c r="I21" s="97"/>
      <c r="J21" s="97">
        <f>+I21+H21</f>
        <v>62375</v>
      </c>
      <c r="K21" s="97">
        <f>+'[2]Terv (9)'!M21</f>
        <v>0</v>
      </c>
      <c r="L21" s="97"/>
      <c r="M21" s="97">
        <f>+L21+K21</f>
        <v>0</v>
      </c>
    </row>
    <row r="22" spans="1:13" ht="12.75">
      <c r="A22" s="97" t="s">
        <v>627</v>
      </c>
      <c r="B22" s="97">
        <f>+'[2]Terv (9)'!D22</f>
        <v>1664</v>
      </c>
      <c r="C22" s="97"/>
      <c r="D22" s="97">
        <f>+C22+B22</f>
        <v>1664</v>
      </c>
      <c r="E22" s="97">
        <f>+'[2]Terv (9)'!G22</f>
        <v>596</v>
      </c>
      <c r="F22" s="97"/>
      <c r="G22" s="97">
        <f>+F22+E22</f>
        <v>596</v>
      </c>
      <c r="H22" s="97">
        <f>+'[2]Terv (9)'!J22</f>
        <v>3822</v>
      </c>
      <c r="I22" s="97"/>
      <c r="J22" s="97">
        <f>+I22+H22</f>
        <v>3822</v>
      </c>
      <c r="K22" s="97">
        <f>+'[2]Terv (9)'!M22</f>
        <v>3834</v>
      </c>
      <c r="L22" s="97"/>
      <c r="M22" s="97">
        <f>+L22+K22</f>
        <v>3834</v>
      </c>
    </row>
    <row r="23" spans="1:13" ht="12.75">
      <c r="A23" s="97" t="s">
        <v>451</v>
      </c>
      <c r="B23" s="97">
        <f>+'[2]Terv (9)'!D23</f>
        <v>0</v>
      </c>
      <c r="C23" s="97"/>
      <c r="D23" s="97">
        <f>+C23+B23</f>
        <v>0</v>
      </c>
      <c r="E23" s="97">
        <f>+'[2]Terv (9)'!G23</f>
        <v>0</v>
      </c>
      <c r="F23" s="97"/>
      <c r="G23" s="97">
        <f>+F23+E23</f>
        <v>0</v>
      </c>
      <c r="H23" s="97">
        <f>+'[2]Terv (9)'!J23</f>
        <v>0</v>
      </c>
      <c r="I23" s="97"/>
      <c r="J23" s="97">
        <f>+I23+H23</f>
        <v>0</v>
      </c>
      <c r="K23" s="97">
        <f>+'[2]Terv (9)'!M23</f>
        <v>0</v>
      </c>
      <c r="L23" s="97"/>
      <c r="M23" s="97">
        <f>+L23+K23</f>
        <v>0</v>
      </c>
    </row>
    <row r="24" spans="1:13" s="785" customFormat="1" ht="12.75">
      <c r="A24" s="98" t="s">
        <v>62</v>
      </c>
      <c r="B24" s="98">
        <f aca="true" t="shared" si="1" ref="B24:M24">SUM(B21:B23)</f>
        <v>5864</v>
      </c>
      <c r="C24" s="98">
        <f t="shared" si="1"/>
        <v>0</v>
      </c>
      <c r="D24" s="98">
        <f t="shared" si="1"/>
        <v>5864</v>
      </c>
      <c r="E24" s="98">
        <f t="shared" si="1"/>
        <v>2596</v>
      </c>
      <c r="F24" s="98">
        <f t="shared" si="1"/>
        <v>0</v>
      </c>
      <c r="G24" s="98">
        <f t="shared" si="1"/>
        <v>2596</v>
      </c>
      <c r="H24" s="98">
        <f t="shared" si="1"/>
        <v>66197</v>
      </c>
      <c r="I24" s="98">
        <f t="shared" si="1"/>
        <v>0</v>
      </c>
      <c r="J24" s="98">
        <f t="shared" si="1"/>
        <v>66197</v>
      </c>
      <c r="K24" s="98">
        <f t="shared" si="1"/>
        <v>3834</v>
      </c>
      <c r="L24" s="98">
        <f t="shared" si="1"/>
        <v>0</v>
      </c>
      <c r="M24" s="98">
        <f t="shared" si="1"/>
        <v>3834</v>
      </c>
    </row>
    <row r="25" spans="1:13" s="785" customFormat="1" ht="13.5">
      <c r="A25" s="100" t="s">
        <v>63</v>
      </c>
      <c r="B25" s="98">
        <f aca="true" t="shared" si="2" ref="B25:M25">SUM(B20+B24)</f>
        <v>191663</v>
      </c>
      <c r="C25" s="98">
        <f t="shared" si="2"/>
        <v>2470</v>
      </c>
      <c r="D25" s="98">
        <f t="shared" si="2"/>
        <v>194133</v>
      </c>
      <c r="E25" s="98">
        <f t="shared" si="2"/>
        <v>313792</v>
      </c>
      <c r="F25" s="98">
        <f t="shared" si="2"/>
        <v>3143</v>
      </c>
      <c r="G25" s="98">
        <f t="shared" si="2"/>
        <v>316935</v>
      </c>
      <c r="H25" s="98">
        <f t="shared" si="2"/>
        <v>353387</v>
      </c>
      <c r="I25" s="98">
        <f t="shared" si="2"/>
        <v>7425</v>
      </c>
      <c r="J25" s="98">
        <f t="shared" si="2"/>
        <v>360812</v>
      </c>
      <c r="K25" s="98">
        <f t="shared" si="2"/>
        <v>394744</v>
      </c>
      <c r="L25" s="98">
        <f t="shared" si="2"/>
        <v>5335</v>
      </c>
      <c r="M25" s="98">
        <f t="shared" si="2"/>
        <v>400079</v>
      </c>
    </row>
    <row r="26" spans="1:13" s="785" customFormat="1" ht="12.75">
      <c r="A26" s="98" t="s">
        <v>64</v>
      </c>
      <c r="B26" s="98"/>
      <c r="C26" s="98"/>
      <c r="D26" s="97"/>
      <c r="E26" s="98"/>
      <c r="F26" s="98"/>
      <c r="G26" s="97"/>
      <c r="H26" s="98"/>
      <c r="I26" s="98"/>
      <c r="J26" s="97"/>
      <c r="K26" s="98"/>
      <c r="L26" s="98"/>
      <c r="M26" s="97"/>
    </row>
    <row r="27" spans="1:13" ht="12.75">
      <c r="A27" s="97" t="s">
        <v>65</v>
      </c>
      <c r="B27" s="97">
        <f>+'[2]Terv (9)'!D27</f>
        <v>7292</v>
      </c>
      <c r="C27" s="97"/>
      <c r="D27" s="97">
        <f aca="true" t="shared" si="3" ref="D27:D35">+C27+B27</f>
        <v>7292</v>
      </c>
      <c r="E27" s="97">
        <f>+'[2]Terv (9)'!G27</f>
        <v>4407</v>
      </c>
      <c r="F27" s="97"/>
      <c r="G27" s="97">
        <f aca="true" t="shared" si="4" ref="G27:G35">+F27+E27</f>
        <v>4407</v>
      </c>
      <c r="H27" s="97">
        <f>+'[2]Terv (9)'!J27</f>
        <v>6867</v>
      </c>
      <c r="I27" s="97"/>
      <c r="J27" s="97">
        <f aca="true" t="shared" si="5" ref="J27:J35">+I27+H27</f>
        <v>6867</v>
      </c>
      <c r="K27" s="97">
        <f>+'[2]Terv (9)'!M27</f>
        <v>228</v>
      </c>
      <c r="L27" s="97"/>
      <c r="M27" s="97">
        <f aca="true" t="shared" si="6" ref="M27:M35">+L27+K27</f>
        <v>228</v>
      </c>
    </row>
    <row r="28" spans="1:13" ht="12.75">
      <c r="A28" s="97" t="s">
        <v>66</v>
      </c>
      <c r="B28" s="97">
        <f>+'[2]Terv (9)'!D28</f>
        <v>0</v>
      </c>
      <c r="C28" s="97"/>
      <c r="D28" s="97">
        <f t="shared" si="3"/>
        <v>0</v>
      </c>
      <c r="E28" s="97">
        <f>+'[2]Terv (9)'!G28</f>
        <v>0</v>
      </c>
      <c r="F28" s="97"/>
      <c r="G28" s="97">
        <f t="shared" si="4"/>
        <v>0</v>
      </c>
      <c r="H28" s="97">
        <f>+'[2]Terv (9)'!J28</f>
        <v>0</v>
      </c>
      <c r="I28" s="97"/>
      <c r="J28" s="97">
        <f t="shared" si="5"/>
        <v>0</v>
      </c>
      <c r="K28" s="97">
        <f>+'[2]Terv (9)'!M28</f>
        <v>0</v>
      </c>
      <c r="L28" s="97"/>
      <c r="M28" s="97">
        <f t="shared" si="6"/>
        <v>0</v>
      </c>
    </row>
    <row r="29" spans="1:13" ht="12.75">
      <c r="A29" s="97" t="s">
        <v>67</v>
      </c>
      <c r="B29" s="97">
        <f>+'[2]Terv (9)'!D29</f>
        <v>881</v>
      </c>
      <c r="C29" s="97"/>
      <c r="D29" s="97">
        <f t="shared" si="3"/>
        <v>881</v>
      </c>
      <c r="E29" s="97">
        <f>+'[2]Terv (9)'!G29</f>
        <v>0</v>
      </c>
      <c r="F29" s="97">
        <v>31</v>
      </c>
      <c r="G29" s="97">
        <f t="shared" si="4"/>
        <v>31</v>
      </c>
      <c r="H29" s="97">
        <f>+'[2]Terv (9)'!J29</f>
        <v>1250</v>
      </c>
      <c r="I29" s="97">
        <v>2016</v>
      </c>
      <c r="J29" s="97">
        <f t="shared" si="5"/>
        <v>3266</v>
      </c>
      <c r="K29" s="97">
        <f>+'[2]Terv (9)'!M29</f>
        <v>415</v>
      </c>
      <c r="L29" s="97">
        <v>429</v>
      </c>
      <c r="M29" s="97">
        <f t="shared" si="6"/>
        <v>844</v>
      </c>
    </row>
    <row r="30" spans="1:13" ht="12.75">
      <c r="A30" s="97" t="s">
        <v>628</v>
      </c>
      <c r="B30" s="97">
        <f>+'[2]Terv (9)'!D30</f>
        <v>1212</v>
      </c>
      <c r="C30" s="97"/>
      <c r="D30" s="97">
        <f t="shared" si="3"/>
        <v>1212</v>
      </c>
      <c r="E30" s="97">
        <f>+'[2]Terv (9)'!G30</f>
        <v>661</v>
      </c>
      <c r="F30" s="97"/>
      <c r="G30" s="97">
        <f t="shared" si="4"/>
        <v>661</v>
      </c>
      <c r="H30" s="97">
        <f>+'[2]Terv (9)'!J30</f>
        <v>1343</v>
      </c>
      <c r="I30" s="97">
        <v>93</v>
      </c>
      <c r="J30" s="97">
        <f t="shared" si="5"/>
        <v>1436</v>
      </c>
      <c r="K30" s="97">
        <f>+'[2]Terv (9)'!M30</f>
        <v>387</v>
      </c>
      <c r="L30" s="97">
        <v>6</v>
      </c>
      <c r="M30" s="97">
        <f t="shared" si="6"/>
        <v>393</v>
      </c>
    </row>
    <row r="31" spans="1:13" ht="12.75">
      <c r="A31" s="97" t="s">
        <v>629</v>
      </c>
      <c r="B31" s="97">
        <f>+'[2]Terv (9)'!D31</f>
        <v>0</v>
      </c>
      <c r="C31" s="97"/>
      <c r="D31" s="97">
        <f t="shared" si="3"/>
        <v>0</v>
      </c>
      <c r="E31" s="97">
        <f>+'[2]Terv (9)'!G31</f>
        <v>0</v>
      </c>
      <c r="F31" s="97"/>
      <c r="G31" s="97">
        <f t="shared" si="4"/>
        <v>0</v>
      </c>
      <c r="H31" s="97">
        <f>+'[2]Terv (9)'!J31</f>
        <v>0</v>
      </c>
      <c r="I31" s="97">
        <v>370</v>
      </c>
      <c r="J31" s="97">
        <f t="shared" si="5"/>
        <v>370</v>
      </c>
      <c r="K31" s="97">
        <f>+'[2]Terv (9)'!M31</f>
        <v>1659</v>
      </c>
      <c r="L31" s="97">
        <v>38</v>
      </c>
      <c r="M31" s="97">
        <f t="shared" si="6"/>
        <v>1697</v>
      </c>
    </row>
    <row r="32" spans="1:13" ht="12.75">
      <c r="A32" s="97" t="s">
        <v>630</v>
      </c>
      <c r="B32" s="97">
        <f>+'[2]Terv (9)'!D32</f>
        <v>0</v>
      </c>
      <c r="C32" s="97"/>
      <c r="D32" s="97">
        <f t="shared" si="3"/>
        <v>0</v>
      </c>
      <c r="E32" s="97">
        <f>+'[2]Terv (9)'!G32</f>
        <v>0</v>
      </c>
      <c r="F32" s="97"/>
      <c r="G32" s="97">
        <f t="shared" si="4"/>
        <v>0</v>
      </c>
      <c r="H32" s="97">
        <f>+'[2]Terv (9)'!J32</f>
        <v>0</v>
      </c>
      <c r="I32" s="97"/>
      <c r="J32" s="97">
        <f t="shared" si="5"/>
        <v>0</v>
      </c>
      <c r="K32" s="97">
        <f>+'[2]Terv (9)'!M32</f>
        <v>0</v>
      </c>
      <c r="L32" s="97"/>
      <c r="M32" s="97">
        <f t="shared" si="6"/>
        <v>0</v>
      </c>
    </row>
    <row r="33" spans="1:13" ht="12.75">
      <c r="A33" s="97" t="s">
        <v>472</v>
      </c>
      <c r="B33" s="97">
        <f>+'[2]Terv (9)'!D33</f>
        <v>585</v>
      </c>
      <c r="C33" s="97"/>
      <c r="D33" s="97">
        <f t="shared" si="3"/>
        <v>585</v>
      </c>
      <c r="E33" s="97">
        <f>+'[2]Terv (9)'!G33</f>
        <v>298</v>
      </c>
      <c r="F33" s="97"/>
      <c r="G33" s="97">
        <f t="shared" si="4"/>
        <v>298</v>
      </c>
      <c r="H33" s="97">
        <f>+'[2]Terv (9)'!J33</f>
        <v>374</v>
      </c>
      <c r="I33" s="97">
        <v>45</v>
      </c>
      <c r="J33" s="97">
        <f t="shared" si="5"/>
        <v>419</v>
      </c>
      <c r="K33" s="97">
        <f>+'[2]Terv (9)'!M33</f>
        <v>380</v>
      </c>
      <c r="L33" s="97"/>
      <c r="M33" s="97">
        <f t="shared" si="6"/>
        <v>380</v>
      </c>
    </row>
    <row r="34" spans="1:13" ht="12.75">
      <c r="A34" s="97" t="s">
        <v>473</v>
      </c>
      <c r="B34" s="97">
        <f>+'[2]Terv (9)'!D34</f>
        <v>0</v>
      </c>
      <c r="C34" s="97"/>
      <c r="D34" s="97">
        <f t="shared" si="3"/>
        <v>0</v>
      </c>
      <c r="E34" s="97">
        <f>+'[2]Terv (9)'!G34</f>
        <v>0</v>
      </c>
      <c r="F34" s="97"/>
      <c r="G34" s="97">
        <f t="shared" si="4"/>
        <v>0</v>
      </c>
      <c r="H34" s="97">
        <f>+'[2]Terv (9)'!J34</f>
        <v>0</v>
      </c>
      <c r="I34" s="97"/>
      <c r="J34" s="97">
        <f t="shared" si="5"/>
        <v>0</v>
      </c>
      <c r="K34" s="97">
        <f>+'[2]Terv (9)'!M34</f>
        <v>0</v>
      </c>
      <c r="L34" s="97"/>
      <c r="M34" s="97">
        <f t="shared" si="6"/>
        <v>0</v>
      </c>
    </row>
    <row r="35" spans="1:13" ht="12.75">
      <c r="A35" s="97" t="s">
        <v>474</v>
      </c>
      <c r="B35" s="97">
        <f>+'[2]Terv (9)'!D35</f>
        <v>0</v>
      </c>
      <c r="C35" s="97"/>
      <c r="D35" s="97">
        <f t="shared" si="3"/>
        <v>0</v>
      </c>
      <c r="E35" s="97">
        <f>+'[2]Terv (9)'!G35</f>
        <v>0</v>
      </c>
      <c r="F35" s="97"/>
      <c r="G35" s="97">
        <f t="shared" si="4"/>
        <v>0</v>
      </c>
      <c r="H35" s="97">
        <f>+'[2]Terv (9)'!J35</f>
        <v>0</v>
      </c>
      <c r="I35" s="97"/>
      <c r="J35" s="97">
        <f t="shared" si="5"/>
        <v>0</v>
      </c>
      <c r="K35" s="97">
        <f>+'[2]Terv (9)'!M35</f>
        <v>0</v>
      </c>
      <c r="L35" s="97"/>
      <c r="M35" s="97">
        <f t="shared" si="6"/>
        <v>0</v>
      </c>
    </row>
    <row r="36" spans="1:13" ht="12.75">
      <c r="A36" s="97" t="s">
        <v>475</v>
      </c>
      <c r="B36" s="97">
        <f aca="true" t="shared" si="7" ref="B36:M36">+B25-B27-B28-B29-B30-B32-B33-B34-B35-B37-B31</f>
        <v>178117</v>
      </c>
      <c r="C36" s="97">
        <f t="shared" si="7"/>
        <v>2470</v>
      </c>
      <c r="D36" s="97">
        <f t="shared" si="7"/>
        <v>180587</v>
      </c>
      <c r="E36" s="97">
        <f t="shared" si="7"/>
        <v>306442</v>
      </c>
      <c r="F36" s="97">
        <f t="shared" si="7"/>
        <v>3112</v>
      </c>
      <c r="G36" s="97">
        <f t="shared" si="7"/>
        <v>309554</v>
      </c>
      <c r="H36" s="97">
        <f t="shared" si="7"/>
        <v>341575</v>
      </c>
      <c r="I36" s="97">
        <f t="shared" si="7"/>
        <v>4901</v>
      </c>
      <c r="J36" s="97">
        <f t="shared" si="7"/>
        <v>346476</v>
      </c>
      <c r="K36" s="97">
        <f t="shared" si="7"/>
        <v>382873</v>
      </c>
      <c r="L36" s="97">
        <f t="shared" si="7"/>
        <v>4862</v>
      </c>
      <c r="M36" s="97">
        <f t="shared" si="7"/>
        <v>387735</v>
      </c>
    </row>
    <row r="37" spans="1:13" ht="12.75">
      <c r="A37" s="97" t="s">
        <v>476</v>
      </c>
      <c r="B37" s="97">
        <f>+'[2]Terv (9)'!D37</f>
        <v>3576</v>
      </c>
      <c r="C37" s="97"/>
      <c r="D37" s="97">
        <f>+C37+B37</f>
        <v>3576</v>
      </c>
      <c r="E37" s="97">
        <f>+'[2]Terv (9)'!G37</f>
        <v>1984</v>
      </c>
      <c r="F37" s="97"/>
      <c r="G37" s="97">
        <f>+F37+E37</f>
        <v>1984</v>
      </c>
      <c r="H37" s="97">
        <f>+'[2]Terv (9)'!J37</f>
        <v>1978</v>
      </c>
      <c r="I37" s="97"/>
      <c r="J37" s="97">
        <f>+I37+H37</f>
        <v>1978</v>
      </c>
      <c r="K37" s="97">
        <f>+'[2]Terv (9)'!M37</f>
        <v>8802</v>
      </c>
      <c r="L37" s="97"/>
      <c r="M37" s="97">
        <f>+L37+K37</f>
        <v>8802</v>
      </c>
    </row>
    <row r="38" spans="1:13" s="785" customFormat="1" ht="13.5">
      <c r="A38" s="100" t="s">
        <v>68</v>
      </c>
      <c r="B38" s="98">
        <f aca="true" t="shared" si="8" ref="B38:M38">SUM(B27:B37)</f>
        <v>191663</v>
      </c>
      <c r="C38" s="98">
        <f t="shared" si="8"/>
        <v>2470</v>
      </c>
      <c r="D38" s="98">
        <f t="shared" si="8"/>
        <v>194133</v>
      </c>
      <c r="E38" s="98">
        <f t="shared" si="8"/>
        <v>313792</v>
      </c>
      <c r="F38" s="98">
        <f t="shared" si="8"/>
        <v>3143</v>
      </c>
      <c r="G38" s="98">
        <f t="shared" si="8"/>
        <v>316935</v>
      </c>
      <c r="H38" s="98">
        <f t="shared" si="8"/>
        <v>353387</v>
      </c>
      <c r="I38" s="98">
        <f t="shared" si="8"/>
        <v>7425</v>
      </c>
      <c r="J38" s="98">
        <f t="shared" si="8"/>
        <v>360812</v>
      </c>
      <c r="K38" s="98">
        <f t="shared" si="8"/>
        <v>394744</v>
      </c>
      <c r="L38" s="98">
        <f t="shared" si="8"/>
        <v>5335</v>
      </c>
      <c r="M38" s="98">
        <f t="shared" si="8"/>
        <v>400079</v>
      </c>
    </row>
  </sheetData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&amp;C&amp;8 9.
&amp;R&amp;"Times New Roman,Normál"6/a. számú melléklet</oddHeader>
    <oddFooter>&amp;R2005.11.16.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A1">
      <selection activeCell="I6" sqref="I6"/>
    </sheetView>
  </sheetViews>
  <sheetFormatPr defaultColWidth="9.140625" defaultRowHeight="12.75"/>
  <cols>
    <col min="1" max="1" width="2.421875" style="44" customWidth="1"/>
    <col min="2" max="2" width="1.1484375" style="44" customWidth="1"/>
    <col min="3" max="3" width="38.8515625" style="44" customWidth="1"/>
    <col min="4" max="4" width="7.7109375" style="44" customWidth="1"/>
    <col min="5" max="5" width="9.57421875" style="491" customWidth="1"/>
    <col min="6" max="7" width="10.7109375" style="547" customWidth="1"/>
    <col min="8" max="8" width="7.8515625" style="540" customWidth="1"/>
    <col min="9" max="9" width="10.28125" style="570" customWidth="1"/>
    <col min="10" max="10" width="5.8515625" style="570" customWidth="1"/>
    <col min="11" max="11" width="6.57421875" style="540" customWidth="1"/>
    <col min="12" max="17" width="9.140625" style="540" customWidth="1"/>
  </cols>
  <sheetData>
    <row r="2" spans="1:9" ht="15" customHeight="1">
      <c r="A2" s="790" t="s">
        <v>301</v>
      </c>
      <c r="B2" s="790"/>
      <c r="C2" s="790"/>
      <c r="D2" s="790"/>
      <c r="E2" s="790"/>
      <c r="F2" s="790"/>
      <c r="G2" s="790"/>
      <c r="H2" s="790"/>
      <c r="I2" s="790"/>
    </row>
    <row r="3" spans="1:9" ht="15" customHeight="1">
      <c r="A3" s="790" t="s">
        <v>408</v>
      </c>
      <c r="B3" s="790"/>
      <c r="C3" s="790"/>
      <c r="D3" s="790"/>
      <c r="E3" s="790"/>
      <c r="F3" s="790"/>
      <c r="G3" s="790"/>
      <c r="H3" s="790"/>
      <c r="I3" s="790"/>
    </row>
    <row r="4" spans="1:4" ht="10.5" customHeight="1">
      <c r="A4" s="42"/>
      <c r="B4" s="42"/>
      <c r="C4" s="42"/>
      <c r="D4" s="42"/>
    </row>
    <row r="5" spans="4:9" ht="12.75">
      <c r="D5" s="8"/>
      <c r="E5" s="8"/>
      <c r="F5" s="8"/>
      <c r="G5" s="170"/>
      <c r="H5" s="491"/>
      <c r="I5" s="515" t="s">
        <v>241</v>
      </c>
    </row>
    <row r="6" spans="1:17" s="535" customFormat="1" ht="39.75" customHeight="1">
      <c r="A6" s="571" t="s">
        <v>573</v>
      </c>
      <c r="B6" s="532" t="s">
        <v>242</v>
      </c>
      <c r="C6" s="533"/>
      <c r="D6" s="534" t="s">
        <v>105</v>
      </c>
      <c r="E6" s="534" t="s">
        <v>610</v>
      </c>
      <c r="F6" s="559" t="s">
        <v>592</v>
      </c>
      <c r="G6" s="569" t="s">
        <v>608</v>
      </c>
      <c r="H6" s="549" t="s">
        <v>170</v>
      </c>
      <c r="I6" s="569" t="s">
        <v>664</v>
      </c>
      <c r="J6" s="570"/>
      <c r="K6" s="570"/>
      <c r="L6" s="570"/>
      <c r="M6" s="570"/>
      <c r="N6" s="570"/>
      <c r="O6" s="570"/>
      <c r="P6" s="570"/>
      <c r="Q6" s="570"/>
    </row>
    <row r="7" spans="1:17" s="387" customFormat="1" ht="9.75" customHeight="1">
      <c r="A7" s="388" t="s">
        <v>497</v>
      </c>
      <c r="B7" s="536" t="s">
        <v>498</v>
      </c>
      <c r="C7" s="536"/>
      <c r="D7" s="10" t="s">
        <v>499</v>
      </c>
      <c r="E7" s="10" t="s">
        <v>196</v>
      </c>
      <c r="F7" s="10" t="s">
        <v>197</v>
      </c>
      <c r="G7" s="511" t="s">
        <v>198</v>
      </c>
      <c r="H7" s="565" t="s">
        <v>199</v>
      </c>
      <c r="I7" s="581" t="s">
        <v>200</v>
      </c>
      <c r="J7" s="570"/>
      <c r="K7" s="540"/>
      <c r="L7" s="540"/>
      <c r="M7" s="540"/>
      <c r="N7" s="540"/>
      <c r="O7" s="540"/>
      <c r="P7" s="540"/>
      <c r="Q7" s="540"/>
    </row>
    <row r="8" spans="1:17" s="408" customFormat="1" ht="12.75" customHeight="1">
      <c r="A8" s="412" t="s">
        <v>373</v>
      </c>
      <c r="B8" s="791" t="s">
        <v>226</v>
      </c>
      <c r="C8" s="792"/>
      <c r="D8" s="445"/>
      <c r="E8" s="445"/>
      <c r="F8" s="504"/>
      <c r="G8" s="504"/>
      <c r="H8" s="492"/>
      <c r="I8" s="492"/>
      <c r="J8" s="606"/>
      <c r="K8" s="541"/>
      <c r="L8" s="541"/>
      <c r="M8" s="541"/>
      <c r="N8" s="541"/>
      <c r="O8" s="541"/>
      <c r="P8" s="541"/>
      <c r="Q8" s="541"/>
    </row>
    <row r="9" spans="1:17" s="537" customFormat="1" ht="12.75" customHeight="1">
      <c r="A9" s="469" t="s">
        <v>497</v>
      </c>
      <c r="B9" s="654" t="s">
        <v>377</v>
      </c>
      <c r="C9" s="655"/>
      <c r="D9" s="490">
        <v>67500</v>
      </c>
      <c r="E9" s="490">
        <v>67500</v>
      </c>
      <c r="F9" s="548">
        <v>67834</v>
      </c>
      <c r="G9" s="548">
        <v>10915</v>
      </c>
      <c r="H9" s="548">
        <v>0</v>
      </c>
      <c r="I9" s="548">
        <f>SUM(G9:H9)</f>
        <v>10915</v>
      </c>
      <c r="J9" s="607"/>
      <c r="K9" s="542"/>
      <c r="L9" s="542"/>
      <c r="M9" s="542"/>
      <c r="N9" s="542"/>
      <c r="O9" s="542"/>
      <c r="P9" s="542"/>
      <c r="Q9" s="542"/>
    </row>
    <row r="10" spans="1:17" s="537" customFormat="1" ht="12.75" customHeight="1">
      <c r="A10" s="469" t="s">
        <v>498</v>
      </c>
      <c r="B10" s="654" t="s">
        <v>188</v>
      </c>
      <c r="C10" s="655"/>
      <c r="D10" s="490">
        <v>5000</v>
      </c>
      <c r="E10" s="490">
        <v>5000</v>
      </c>
      <c r="F10" s="548">
        <v>5000</v>
      </c>
      <c r="G10" s="548">
        <v>5000</v>
      </c>
      <c r="H10" s="548">
        <v>0</v>
      </c>
      <c r="I10" s="548">
        <f aca="true" t="shared" si="0" ref="I10:I73">SUM(G10:H10)</f>
        <v>5000</v>
      </c>
      <c r="J10" s="607"/>
      <c r="K10" s="542"/>
      <c r="L10" s="542"/>
      <c r="M10" s="542"/>
      <c r="N10" s="542"/>
      <c r="O10" s="542"/>
      <c r="P10" s="542"/>
      <c r="Q10" s="542"/>
    </row>
    <row r="11" spans="1:17" s="537" customFormat="1" ht="12.75" customHeight="1">
      <c r="A11" s="469" t="s">
        <v>499</v>
      </c>
      <c r="B11" s="654" t="s">
        <v>189</v>
      </c>
      <c r="C11" s="655"/>
      <c r="D11" s="490">
        <v>12750</v>
      </c>
      <c r="E11" s="490">
        <v>12750</v>
      </c>
      <c r="F11" s="548">
        <v>12750</v>
      </c>
      <c r="G11" s="548">
        <v>12750</v>
      </c>
      <c r="H11" s="548">
        <v>0</v>
      </c>
      <c r="I11" s="548">
        <f t="shared" si="0"/>
        <v>12750</v>
      </c>
      <c r="J11" s="607"/>
      <c r="K11" s="542"/>
      <c r="L11" s="542"/>
      <c r="M11" s="542"/>
      <c r="N11" s="542"/>
      <c r="O11" s="542"/>
      <c r="P11" s="542"/>
      <c r="Q11" s="542"/>
    </row>
    <row r="12" spans="1:17" s="537" customFormat="1" ht="39" customHeight="1">
      <c r="A12" s="469" t="s">
        <v>196</v>
      </c>
      <c r="B12" s="788" t="s">
        <v>364</v>
      </c>
      <c r="C12" s="789"/>
      <c r="D12" s="490">
        <v>6485</v>
      </c>
      <c r="E12" s="490">
        <v>6485</v>
      </c>
      <c r="F12" s="548">
        <v>6485</v>
      </c>
      <c r="G12" s="548">
        <v>6485</v>
      </c>
      <c r="H12" s="548">
        <v>0</v>
      </c>
      <c r="I12" s="548">
        <f t="shared" si="0"/>
        <v>6485</v>
      </c>
      <c r="J12" s="607"/>
      <c r="K12" s="542"/>
      <c r="L12" s="542"/>
      <c r="M12" s="542"/>
      <c r="N12" s="542"/>
      <c r="O12" s="542"/>
      <c r="P12" s="542"/>
      <c r="Q12" s="542"/>
    </row>
    <row r="13" spans="1:17" s="537" customFormat="1" ht="26.25" customHeight="1">
      <c r="A13" s="469" t="s">
        <v>197</v>
      </c>
      <c r="B13" s="788" t="s">
        <v>620</v>
      </c>
      <c r="C13" s="789"/>
      <c r="D13" s="490">
        <v>9727</v>
      </c>
      <c r="E13" s="490">
        <v>9727</v>
      </c>
      <c r="F13" s="548">
        <v>9727</v>
      </c>
      <c r="G13" s="548">
        <v>9727</v>
      </c>
      <c r="H13" s="548">
        <v>0</v>
      </c>
      <c r="I13" s="548">
        <f t="shared" si="0"/>
        <v>9727</v>
      </c>
      <c r="J13" s="607"/>
      <c r="K13" s="542"/>
      <c r="L13" s="542"/>
      <c r="M13" s="542"/>
      <c r="N13" s="542"/>
      <c r="O13" s="542"/>
      <c r="P13" s="542"/>
      <c r="Q13" s="542"/>
    </row>
    <row r="14" spans="1:17" s="537" customFormat="1" ht="12">
      <c r="A14" s="469" t="s">
        <v>198</v>
      </c>
      <c r="B14" s="538" t="s">
        <v>78</v>
      </c>
      <c r="C14" s="539"/>
      <c r="D14" s="490">
        <v>5000</v>
      </c>
      <c r="E14" s="490">
        <v>5000</v>
      </c>
      <c r="F14" s="548">
        <v>5000</v>
      </c>
      <c r="G14" s="548">
        <v>2722</v>
      </c>
      <c r="H14" s="548">
        <v>-2722</v>
      </c>
      <c r="I14" s="548">
        <f t="shared" si="0"/>
        <v>0</v>
      </c>
      <c r="J14" s="607"/>
      <c r="K14" s="542"/>
      <c r="L14" s="542"/>
      <c r="M14" s="542"/>
      <c r="N14" s="542"/>
      <c r="O14" s="542"/>
      <c r="P14" s="542"/>
      <c r="Q14" s="542"/>
    </row>
    <row r="15" spans="1:17" s="537" customFormat="1" ht="12">
      <c r="A15" s="469" t="s">
        <v>199</v>
      </c>
      <c r="B15" s="656" t="s">
        <v>210</v>
      </c>
      <c r="C15" s="656"/>
      <c r="D15" s="550">
        <v>10000</v>
      </c>
      <c r="E15" s="550">
        <v>10000</v>
      </c>
      <c r="F15" s="548">
        <v>10000</v>
      </c>
      <c r="G15" s="548">
        <v>296</v>
      </c>
      <c r="H15" s="548">
        <v>-296</v>
      </c>
      <c r="I15" s="548">
        <f t="shared" si="0"/>
        <v>0</v>
      </c>
      <c r="J15" s="607"/>
      <c r="K15" s="542"/>
      <c r="L15" s="542"/>
      <c r="M15" s="542"/>
      <c r="N15" s="542"/>
      <c r="O15" s="542"/>
      <c r="P15" s="542"/>
      <c r="Q15" s="542"/>
    </row>
    <row r="16" spans="1:17" s="537" customFormat="1" ht="12">
      <c r="A16" s="469" t="s">
        <v>200</v>
      </c>
      <c r="B16" s="538" t="s">
        <v>371</v>
      </c>
      <c r="C16" s="539"/>
      <c r="D16" s="490">
        <v>4000</v>
      </c>
      <c r="E16" s="490">
        <v>4000</v>
      </c>
      <c r="F16" s="548">
        <v>4148</v>
      </c>
      <c r="G16" s="548">
        <v>2953</v>
      </c>
      <c r="H16" s="548">
        <v>-1517</v>
      </c>
      <c r="I16" s="548">
        <f t="shared" si="0"/>
        <v>1436</v>
      </c>
      <c r="J16" s="607"/>
      <c r="K16" s="542"/>
      <c r="L16" s="542"/>
      <c r="M16" s="542"/>
      <c r="N16" s="542"/>
      <c r="O16" s="542"/>
      <c r="P16" s="542"/>
      <c r="Q16" s="542"/>
    </row>
    <row r="17" spans="1:17" s="537" customFormat="1" ht="12">
      <c r="A17" s="469" t="s">
        <v>201</v>
      </c>
      <c r="B17" s="538" t="s">
        <v>119</v>
      </c>
      <c r="C17" s="657"/>
      <c r="D17" s="550">
        <v>41853</v>
      </c>
      <c r="E17" s="550">
        <v>41853</v>
      </c>
      <c r="F17" s="548">
        <v>67673</v>
      </c>
      <c r="G17" s="548">
        <v>67673</v>
      </c>
      <c r="H17" s="548">
        <v>-62510</v>
      </c>
      <c r="I17" s="548">
        <f t="shared" si="0"/>
        <v>5163</v>
      </c>
      <c r="J17" s="607"/>
      <c r="K17" s="542"/>
      <c r="L17" s="542"/>
      <c r="M17" s="542"/>
      <c r="N17" s="542"/>
      <c r="O17" s="542"/>
      <c r="P17" s="542"/>
      <c r="Q17" s="542"/>
    </row>
    <row r="18" spans="1:17" s="537" customFormat="1" ht="24" customHeight="1">
      <c r="A18" s="469" t="s">
        <v>202</v>
      </c>
      <c r="B18" s="788" t="s">
        <v>340</v>
      </c>
      <c r="C18" s="789"/>
      <c r="D18" s="493">
        <f>SUM(D19:D24)</f>
        <v>119273</v>
      </c>
      <c r="E18" s="493">
        <f>SUM(E19:E24)</f>
        <v>119273</v>
      </c>
      <c r="F18" s="546">
        <f>SUM(F19:F24)</f>
        <v>3105</v>
      </c>
      <c r="G18" s="546">
        <f>SUM(G19:G24)</f>
        <v>1748</v>
      </c>
      <c r="H18" s="546">
        <f>SUM(H19:H24)</f>
        <v>-1403</v>
      </c>
      <c r="I18" s="548">
        <f t="shared" si="0"/>
        <v>345</v>
      </c>
      <c r="J18" s="607"/>
      <c r="K18" s="542"/>
      <c r="L18" s="542"/>
      <c r="M18" s="542"/>
      <c r="N18" s="542"/>
      <c r="O18" s="542"/>
      <c r="P18" s="542"/>
      <c r="Q18" s="542"/>
    </row>
    <row r="19" spans="1:17" s="537" customFormat="1" ht="12">
      <c r="A19" s="469"/>
      <c r="B19" s="656" t="s">
        <v>79</v>
      </c>
      <c r="C19" s="657" t="s">
        <v>207</v>
      </c>
      <c r="D19" s="493">
        <v>15975</v>
      </c>
      <c r="E19" s="493">
        <v>15975</v>
      </c>
      <c r="F19" s="548">
        <v>0</v>
      </c>
      <c r="G19" s="548">
        <v>0</v>
      </c>
      <c r="H19" s="548">
        <v>0</v>
      </c>
      <c r="I19" s="548">
        <f t="shared" si="0"/>
        <v>0</v>
      </c>
      <c r="J19" s="607"/>
      <c r="K19" s="542"/>
      <c r="L19" s="542"/>
      <c r="M19" s="542"/>
      <c r="N19" s="542"/>
      <c r="O19" s="542"/>
      <c r="P19" s="542"/>
      <c r="Q19" s="542"/>
    </row>
    <row r="20" spans="1:17" s="537" customFormat="1" ht="12">
      <c r="A20" s="469"/>
      <c r="B20" s="657"/>
      <c r="C20" s="657" t="s">
        <v>413</v>
      </c>
      <c r="D20" s="493">
        <v>46023</v>
      </c>
      <c r="E20" s="493">
        <v>46023</v>
      </c>
      <c r="F20" s="548">
        <v>0</v>
      </c>
      <c r="G20" s="548">
        <v>0</v>
      </c>
      <c r="H20" s="548">
        <v>0</v>
      </c>
      <c r="I20" s="548">
        <f t="shared" si="0"/>
        <v>0</v>
      </c>
      <c r="J20" s="607"/>
      <c r="K20" s="542"/>
      <c r="L20" s="542"/>
      <c r="M20" s="542"/>
      <c r="N20" s="542"/>
      <c r="O20" s="542"/>
      <c r="P20" s="542"/>
      <c r="Q20" s="542"/>
    </row>
    <row r="21" spans="1:17" s="537" customFormat="1" ht="12">
      <c r="A21" s="469"/>
      <c r="B21" s="657"/>
      <c r="C21" s="657" t="s">
        <v>208</v>
      </c>
      <c r="D21" s="493">
        <v>53040</v>
      </c>
      <c r="E21" s="493">
        <v>53040</v>
      </c>
      <c r="F21" s="548">
        <v>0</v>
      </c>
      <c r="G21" s="548">
        <v>0</v>
      </c>
      <c r="H21" s="548">
        <v>0</v>
      </c>
      <c r="I21" s="548">
        <f t="shared" si="0"/>
        <v>0</v>
      </c>
      <c r="J21" s="607"/>
      <c r="K21" s="542"/>
      <c r="L21" s="542"/>
      <c r="M21" s="542"/>
      <c r="N21" s="542"/>
      <c r="O21" s="542"/>
      <c r="P21" s="542"/>
      <c r="Q21" s="542"/>
    </row>
    <row r="22" spans="1:17" s="537" customFormat="1" ht="25.5" customHeight="1">
      <c r="A22" s="469"/>
      <c r="B22" s="657"/>
      <c r="C22" s="658" t="s">
        <v>359</v>
      </c>
      <c r="D22" s="493">
        <v>1130</v>
      </c>
      <c r="E22" s="493">
        <v>1130</v>
      </c>
      <c r="F22" s="548">
        <v>0</v>
      </c>
      <c r="G22" s="548">
        <v>0</v>
      </c>
      <c r="H22" s="548">
        <v>0</v>
      </c>
      <c r="I22" s="548">
        <f t="shared" si="0"/>
        <v>0</v>
      </c>
      <c r="J22" s="607"/>
      <c r="K22" s="542"/>
      <c r="L22" s="542"/>
      <c r="M22" s="542"/>
      <c r="N22" s="542"/>
      <c r="O22" s="542"/>
      <c r="P22" s="542"/>
      <c r="Q22" s="542"/>
    </row>
    <row r="23" spans="1:17" s="537" customFormat="1" ht="12">
      <c r="A23" s="469"/>
      <c r="B23" s="657"/>
      <c r="C23" s="657" t="s">
        <v>260</v>
      </c>
      <c r="D23" s="493">
        <v>1357</v>
      </c>
      <c r="E23" s="493">
        <v>1357</v>
      </c>
      <c r="F23" s="548">
        <v>1357</v>
      </c>
      <c r="G23" s="548">
        <v>0</v>
      </c>
      <c r="H23" s="548">
        <v>0</v>
      </c>
      <c r="I23" s="548">
        <f t="shared" si="0"/>
        <v>0</v>
      </c>
      <c r="J23" s="607"/>
      <c r="K23" s="542"/>
      <c r="L23" s="542"/>
      <c r="M23" s="542"/>
      <c r="N23" s="542"/>
      <c r="O23" s="542"/>
      <c r="P23" s="542"/>
      <c r="Q23" s="542"/>
    </row>
    <row r="24" spans="1:17" s="537" customFormat="1" ht="12">
      <c r="A24" s="469"/>
      <c r="B24" s="656" t="s">
        <v>80</v>
      </c>
      <c r="C24" s="657" t="s">
        <v>209</v>
      </c>
      <c r="D24" s="493">
        <v>1748</v>
      </c>
      <c r="E24" s="493">
        <v>1748</v>
      </c>
      <c r="F24" s="548">
        <v>1748</v>
      </c>
      <c r="G24" s="548">
        <v>1748</v>
      </c>
      <c r="H24" s="548">
        <v>-1403</v>
      </c>
      <c r="I24" s="548">
        <f t="shared" si="0"/>
        <v>345</v>
      </c>
      <c r="J24" s="607"/>
      <c r="K24" s="542"/>
      <c r="L24" s="542"/>
      <c r="M24" s="542"/>
      <c r="N24" s="542"/>
      <c r="O24" s="542"/>
      <c r="P24" s="542"/>
      <c r="Q24" s="542"/>
    </row>
    <row r="25" spans="1:17" s="537" customFormat="1" ht="12">
      <c r="A25" s="469" t="s">
        <v>203</v>
      </c>
      <c r="B25" s="656" t="s">
        <v>414</v>
      </c>
      <c r="C25" s="657"/>
      <c r="D25" s="493">
        <v>9480</v>
      </c>
      <c r="E25" s="493">
        <v>9480</v>
      </c>
      <c r="F25" s="548">
        <v>0</v>
      </c>
      <c r="G25" s="548">
        <v>0</v>
      </c>
      <c r="H25" s="548">
        <v>0</v>
      </c>
      <c r="I25" s="548">
        <f t="shared" si="0"/>
        <v>0</v>
      </c>
      <c r="J25" s="607"/>
      <c r="K25" s="542"/>
      <c r="L25" s="542"/>
      <c r="M25" s="542"/>
      <c r="N25" s="542"/>
      <c r="O25" s="542"/>
      <c r="P25" s="542"/>
      <c r="Q25" s="542"/>
    </row>
    <row r="26" spans="1:17" s="537" customFormat="1" ht="12">
      <c r="A26" s="469" t="s">
        <v>204</v>
      </c>
      <c r="B26" s="656" t="s">
        <v>415</v>
      </c>
      <c r="C26" s="657"/>
      <c r="D26" s="493">
        <v>7101</v>
      </c>
      <c r="E26" s="493">
        <v>7101</v>
      </c>
      <c r="F26" s="548">
        <v>7198</v>
      </c>
      <c r="G26" s="548">
        <v>0</v>
      </c>
      <c r="H26" s="548">
        <v>0</v>
      </c>
      <c r="I26" s="548">
        <f t="shared" si="0"/>
        <v>0</v>
      </c>
      <c r="J26" s="607"/>
      <c r="K26" s="542"/>
      <c r="L26" s="542"/>
      <c r="M26" s="542"/>
      <c r="N26" s="542"/>
      <c r="O26" s="542"/>
      <c r="P26" s="542"/>
      <c r="Q26" s="542"/>
    </row>
    <row r="27" spans="1:17" s="537" customFormat="1" ht="12">
      <c r="A27" s="469" t="s">
        <v>205</v>
      </c>
      <c r="B27" s="656" t="s">
        <v>416</v>
      </c>
      <c r="C27" s="657"/>
      <c r="D27" s="493">
        <v>2662</v>
      </c>
      <c r="E27" s="493">
        <v>2662</v>
      </c>
      <c r="F27" s="548">
        <v>2662</v>
      </c>
      <c r="G27" s="548">
        <v>0</v>
      </c>
      <c r="H27" s="548">
        <v>0</v>
      </c>
      <c r="I27" s="548">
        <f t="shared" si="0"/>
        <v>0</v>
      </c>
      <c r="J27" s="607"/>
      <c r="K27" s="542"/>
      <c r="L27" s="542"/>
      <c r="M27" s="542"/>
      <c r="N27" s="542"/>
      <c r="O27" s="542"/>
      <c r="P27" s="542"/>
      <c r="Q27" s="542"/>
    </row>
    <row r="28" spans="1:17" s="537" customFormat="1" ht="12">
      <c r="A28" s="469" t="s">
        <v>314</v>
      </c>
      <c r="B28" s="656" t="s">
        <v>345</v>
      </c>
      <c r="C28" s="657"/>
      <c r="D28" s="493">
        <v>17009</v>
      </c>
      <c r="E28" s="493">
        <v>17009</v>
      </c>
      <c r="F28" s="548">
        <v>17009</v>
      </c>
      <c r="G28" s="548">
        <v>0</v>
      </c>
      <c r="H28" s="548">
        <v>0</v>
      </c>
      <c r="I28" s="548">
        <f t="shared" si="0"/>
        <v>0</v>
      </c>
      <c r="J28" s="607"/>
      <c r="K28" s="542"/>
      <c r="L28" s="542"/>
      <c r="M28" s="542"/>
      <c r="N28" s="542"/>
      <c r="O28" s="542"/>
      <c r="P28" s="542"/>
      <c r="Q28" s="542"/>
    </row>
    <row r="29" spans="1:17" s="537" customFormat="1" ht="12">
      <c r="A29" s="469" t="s">
        <v>315</v>
      </c>
      <c r="B29" s="656" t="s">
        <v>346</v>
      </c>
      <c r="C29" s="657"/>
      <c r="D29" s="493">
        <v>21108</v>
      </c>
      <c r="E29" s="493">
        <v>21108</v>
      </c>
      <c r="F29" s="548">
        <v>21108</v>
      </c>
      <c r="G29" s="548">
        <v>0</v>
      </c>
      <c r="H29" s="548">
        <v>0</v>
      </c>
      <c r="I29" s="548">
        <f t="shared" si="0"/>
        <v>0</v>
      </c>
      <c r="J29" s="607"/>
      <c r="K29" s="542"/>
      <c r="L29" s="542"/>
      <c r="M29" s="542"/>
      <c r="N29" s="542"/>
      <c r="O29" s="542"/>
      <c r="P29" s="542"/>
      <c r="Q29" s="542"/>
    </row>
    <row r="30" spans="1:17" s="537" customFormat="1" ht="12">
      <c r="A30" s="469" t="s">
        <v>317</v>
      </c>
      <c r="B30" s="656" t="s">
        <v>471</v>
      </c>
      <c r="C30" s="657"/>
      <c r="D30" s="493">
        <v>11154</v>
      </c>
      <c r="E30" s="493">
        <v>11154</v>
      </c>
      <c r="F30" s="548">
        <v>0</v>
      </c>
      <c r="G30" s="548">
        <v>0</v>
      </c>
      <c r="H30" s="548">
        <v>0</v>
      </c>
      <c r="I30" s="548">
        <f t="shared" si="0"/>
        <v>0</v>
      </c>
      <c r="J30" s="607"/>
      <c r="K30" s="542"/>
      <c r="L30" s="542"/>
      <c r="M30" s="542"/>
      <c r="N30" s="542"/>
      <c r="O30" s="542"/>
      <c r="P30" s="542"/>
      <c r="Q30" s="542"/>
    </row>
    <row r="31" spans="1:17" s="537" customFormat="1" ht="12">
      <c r="A31" s="469" t="s">
        <v>321</v>
      </c>
      <c r="B31" s="656" t="s">
        <v>347</v>
      </c>
      <c r="C31" s="657"/>
      <c r="D31" s="493">
        <v>2800</v>
      </c>
      <c r="E31" s="493">
        <v>2800</v>
      </c>
      <c r="F31" s="548">
        <v>0</v>
      </c>
      <c r="G31" s="548">
        <v>0</v>
      </c>
      <c r="H31" s="548">
        <v>0</v>
      </c>
      <c r="I31" s="548">
        <f t="shared" si="0"/>
        <v>0</v>
      </c>
      <c r="J31" s="607"/>
      <c r="K31" s="542"/>
      <c r="L31" s="542"/>
      <c r="M31" s="542"/>
      <c r="N31" s="542"/>
      <c r="O31" s="542"/>
      <c r="P31" s="542"/>
      <c r="Q31" s="542"/>
    </row>
    <row r="32" spans="1:17" s="537" customFormat="1" ht="24.75" customHeight="1">
      <c r="A32" s="469" t="s">
        <v>323</v>
      </c>
      <c r="B32" s="788" t="s">
        <v>605</v>
      </c>
      <c r="C32" s="789"/>
      <c r="D32" s="490">
        <f>SUM(D33:D34)</f>
        <v>16080</v>
      </c>
      <c r="E32" s="490">
        <f>SUM(E33:E34)</f>
        <v>16080</v>
      </c>
      <c r="F32" s="548">
        <f>SUM(F33:F34)</f>
        <v>14289</v>
      </c>
      <c r="G32" s="548">
        <f>SUM(G33:G34)</f>
        <v>14289</v>
      </c>
      <c r="H32" s="548">
        <f>SUM(H33:H34)</f>
        <v>-1762</v>
      </c>
      <c r="I32" s="548">
        <f t="shared" si="0"/>
        <v>12527</v>
      </c>
      <c r="J32" s="607"/>
      <c r="K32" s="542"/>
      <c r="L32" s="542"/>
      <c r="M32" s="542"/>
      <c r="N32" s="542"/>
      <c r="O32" s="542"/>
      <c r="P32" s="542"/>
      <c r="Q32" s="542"/>
    </row>
    <row r="33" spans="1:17" s="537" customFormat="1" ht="12">
      <c r="A33" s="469"/>
      <c r="B33" s="656"/>
      <c r="C33" s="657" t="s">
        <v>244</v>
      </c>
      <c r="D33" s="490">
        <v>12182</v>
      </c>
      <c r="E33" s="490">
        <v>12182</v>
      </c>
      <c r="F33" s="548">
        <v>10825</v>
      </c>
      <c r="G33" s="548">
        <v>10825</v>
      </c>
      <c r="H33" s="548">
        <v>-1335</v>
      </c>
      <c r="I33" s="548">
        <f t="shared" si="0"/>
        <v>9490</v>
      </c>
      <c r="J33" s="607"/>
      <c r="K33" s="542"/>
      <c r="L33" s="542"/>
      <c r="M33" s="542"/>
      <c r="N33" s="542"/>
      <c r="O33" s="542"/>
      <c r="P33" s="542"/>
      <c r="Q33" s="542"/>
    </row>
    <row r="34" spans="1:17" s="537" customFormat="1" ht="12">
      <c r="A34" s="469"/>
      <c r="B34" s="656"/>
      <c r="C34" s="539" t="s">
        <v>289</v>
      </c>
      <c r="D34" s="493">
        <v>3898</v>
      </c>
      <c r="E34" s="493">
        <v>3898</v>
      </c>
      <c r="F34" s="548">
        <v>3464</v>
      </c>
      <c r="G34" s="548">
        <v>3464</v>
      </c>
      <c r="H34" s="548">
        <v>-427</v>
      </c>
      <c r="I34" s="548">
        <f t="shared" si="0"/>
        <v>3037</v>
      </c>
      <c r="J34" s="607"/>
      <c r="K34" s="542"/>
      <c r="L34" s="542"/>
      <c r="M34" s="542"/>
      <c r="N34" s="542"/>
      <c r="O34" s="542"/>
      <c r="P34" s="542"/>
      <c r="Q34" s="542"/>
    </row>
    <row r="35" spans="1:17" s="537" customFormat="1" ht="12">
      <c r="A35" s="469" t="s">
        <v>325</v>
      </c>
      <c r="B35" s="656" t="s">
        <v>248</v>
      </c>
      <c r="C35" s="656"/>
      <c r="D35" s="550">
        <v>20000</v>
      </c>
      <c r="E35" s="550">
        <v>20000</v>
      </c>
      <c r="F35" s="548">
        <v>0</v>
      </c>
      <c r="G35" s="548">
        <v>0</v>
      </c>
      <c r="H35" s="548">
        <v>0</v>
      </c>
      <c r="I35" s="548">
        <f t="shared" si="0"/>
        <v>0</v>
      </c>
      <c r="J35" s="607"/>
      <c r="K35" s="542"/>
      <c r="L35" s="542"/>
      <c r="M35" s="542"/>
      <c r="N35" s="542"/>
      <c r="O35" s="542"/>
      <c r="P35" s="542"/>
      <c r="Q35" s="542"/>
    </row>
    <row r="36" spans="1:17" s="537" customFormat="1" ht="12">
      <c r="A36" s="469" t="s">
        <v>327</v>
      </c>
      <c r="B36" s="656" t="s">
        <v>81</v>
      </c>
      <c r="C36" s="656"/>
      <c r="D36" s="550">
        <v>12000</v>
      </c>
      <c r="E36" s="550">
        <v>12000</v>
      </c>
      <c r="F36" s="548">
        <v>12000</v>
      </c>
      <c r="G36" s="548">
        <v>0</v>
      </c>
      <c r="H36" s="548">
        <v>0</v>
      </c>
      <c r="I36" s="548">
        <f t="shared" si="0"/>
        <v>0</v>
      </c>
      <c r="J36" s="607"/>
      <c r="K36" s="542"/>
      <c r="L36" s="542"/>
      <c r="M36" s="542"/>
      <c r="N36" s="542"/>
      <c r="O36" s="542"/>
      <c r="P36" s="542"/>
      <c r="Q36" s="542"/>
    </row>
    <row r="37" spans="1:17" s="537" customFormat="1" ht="24" customHeight="1">
      <c r="A37" s="469" t="s">
        <v>329</v>
      </c>
      <c r="B37" s="788" t="s">
        <v>611</v>
      </c>
      <c r="C37" s="789"/>
      <c r="D37" s="550">
        <f>SUM(D38:D39)</f>
        <v>11250</v>
      </c>
      <c r="E37" s="550">
        <f>SUM(E38:E39)</f>
        <v>11250</v>
      </c>
      <c r="F37" s="659">
        <f>SUM(F38:F39)</f>
        <v>11250</v>
      </c>
      <c r="G37" s="659">
        <f>SUM(G38:G39)</f>
        <v>0</v>
      </c>
      <c r="H37" s="548">
        <v>0</v>
      </c>
      <c r="I37" s="548">
        <f t="shared" si="0"/>
        <v>0</v>
      </c>
      <c r="J37" s="607"/>
      <c r="K37" s="542"/>
      <c r="L37" s="542"/>
      <c r="M37" s="542"/>
      <c r="N37" s="542"/>
      <c r="O37" s="542"/>
      <c r="P37" s="542"/>
      <c r="Q37" s="542"/>
    </row>
    <row r="38" spans="1:17" s="537" customFormat="1" ht="12">
      <c r="A38" s="469"/>
      <c r="B38" s="656"/>
      <c r="C38" s="657" t="s">
        <v>244</v>
      </c>
      <c r="D38" s="550">
        <v>8523</v>
      </c>
      <c r="E38" s="550">
        <v>8523</v>
      </c>
      <c r="F38" s="548">
        <v>8523</v>
      </c>
      <c r="G38" s="548">
        <v>0</v>
      </c>
      <c r="H38" s="548">
        <v>0</v>
      </c>
      <c r="I38" s="548">
        <f t="shared" si="0"/>
        <v>0</v>
      </c>
      <c r="J38" s="607"/>
      <c r="K38" s="542"/>
      <c r="L38" s="542"/>
      <c r="M38" s="542"/>
      <c r="N38" s="542"/>
      <c r="O38" s="542"/>
      <c r="P38" s="542"/>
      <c r="Q38" s="542"/>
    </row>
    <row r="39" spans="1:17" s="537" customFormat="1" ht="12">
      <c r="A39" s="469"/>
      <c r="B39" s="656"/>
      <c r="C39" s="539" t="s">
        <v>289</v>
      </c>
      <c r="D39" s="550">
        <v>2727</v>
      </c>
      <c r="E39" s="550">
        <v>2727</v>
      </c>
      <c r="F39" s="548">
        <v>2727</v>
      </c>
      <c r="G39" s="548">
        <v>0</v>
      </c>
      <c r="H39" s="548">
        <v>0</v>
      </c>
      <c r="I39" s="548">
        <f t="shared" si="0"/>
        <v>0</v>
      </c>
      <c r="J39" s="607"/>
      <c r="K39" s="542"/>
      <c r="L39" s="542"/>
      <c r="M39" s="542"/>
      <c r="N39" s="542"/>
      <c r="O39" s="542"/>
      <c r="P39" s="542"/>
      <c r="Q39" s="542"/>
    </row>
    <row r="40" spans="1:17" s="537" customFormat="1" ht="12">
      <c r="A40" s="469" t="s">
        <v>330</v>
      </c>
      <c r="B40" s="656" t="s">
        <v>344</v>
      </c>
      <c r="C40" s="539"/>
      <c r="D40" s="550">
        <v>7436</v>
      </c>
      <c r="E40" s="550">
        <v>7436</v>
      </c>
      <c r="F40" s="548">
        <v>0</v>
      </c>
      <c r="G40" s="548">
        <v>0</v>
      </c>
      <c r="H40" s="548">
        <v>0</v>
      </c>
      <c r="I40" s="548">
        <f t="shared" si="0"/>
        <v>0</v>
      </c>
      <c r="J40" s="607"/>
      <c r="K40" s="542"/>
      <c r="L40" s="542"/>
      <c r="M40" s="542"/>
      <c r="N40" s="542"/>
      <c r="O40" s="542"/>
      <c r="P40" s="542"/>
      <c r="Q40" s="542"/>
    </row>
    <row r="41" spans="1:17" s="537" customFormat="1" ht="12">
      <c r="A41" s="469" t="s">
        <v>333</v>
      </c>
      <c r="B41" s="656" t="s">
        <v>190</v>
      </c>
      <c r="C41" s="539"/>
      <c r="D41" s="550">
        <v>3000</v>
      </c>
      <c r="E41" s="550">
        <v>3000</v>
      </c>
      <c r="F41" s="548">
        <v>3000</v>
      </c>
      <c r="G41" s="548">
        <v>3000</v>
      </c>
      <c r="H41" s="548">
        <v>-1187</v>
      </c>
      <c r="I41" s="548">
        <f t="shared" si="0"/>
        <v>1813</v>
      </c>
      <c r="J41" s="607"/>
      <c r="K41" s="542"/>
      <c r="L41" s="542"/>
      <c r="M41" s="542"/>
      <c r="N41" s="542"/>
      <c r="O41" s="542"/>
      <c r="P41" s="542"/>
      <c r="Q41" s="542"/>
    </row>
    <row r="42" spans="1:17" s="537" customFormat="1" ht="24" customHeight="1">
      <c r="A42" s="469" t="s">
        <v>334</v>
      </c>
      <c r="B42" s="788" t="s">
        <v>606</v>
      </c>
      <c r="C42" s="789"/>
      <c r="D42" s="550">
        <f>SUM(D43:D44)</f>
        <v>47299</v>
      </c>
      <c r="E42" s="550">
        <f>SUM(E43:E44)</f>
        <v>47299</v>
      </c>
      <c r="F42" s="659">
        <f>SUM(F43:F44)</f>
        <v>47299</v>
      </c>
      <c r="G42" s="659">
        <f>SUM(G43:G44)</f>
        <v>47299</v>
      </c>
      <c r="H42" s="659">
        <f>SUM(H43:H44)</f>
        <v>-47299</v>
      </c>
      <c r="I42" s="548">
        <f t="shared" si="0"/>
        <v>0</v>
      </c>
      <c r="J42" s="607"/>
      <c r="K42" s="542"/>
      <c r="L42" s="542"/>
      <c r="M42" s="542"/>
      <c r="N42" s="542"/>
      <c r="O42" s="542"/>
      <c r="P42" s="542"/>
      <c r="Q42" s="542"/>
    </row>
    <row r="43" spans="1:17" s="537" customFormat="1" ht="12">
      <c r="A43" s="469"/>
      <c r="B43" s="656"/>
      <c r="C43" s="657" t="s">
        <v>244</v>
      </c>
      <c r="D43" s="550">
        <v>35832</v>
      </c>
      <c r="E43" s="550">
        <v>35832</v>
      </c>
      <c r="F43" s="548">
        <v>35832</v>
      </c>
      <c r="G43" s="548">
        <v>35832</v>
      </c>
      <c r="H43" s="548">
        <v>-35832</v>
      </c>
      <c r="I43" s="548">
        <f t="shared" si="0"/>
        <v>0</v>
      </c>
      <c r="J43" s="607"/>
      <c r="K43" s="542"/>
      <c r="L43" s="542"/>
      <c r="M43" s="542"/>
      <c r="N43" s="542"/>
      <c r="O43" s="542"/>
      <c r="P43" s="542"/>
      <c r="Q43" s="542"/>
    </row>
    <row r="44" spans="1:17" s="537" customFormat="1" ht="12">
      <c r="A44" s="469"/>
      <c r="B44" s="656"/>
      <c r="C44" s="539" t="s">
        <v>289</v>
      </c>
      <c r="D44" s="550">
        <v>11467</v>
      </c>
      <c r="E44" s="550">
        <v>11467</v>
      </c>
      <c r="F44" s="548">
        <v>11467</v>
      </c>
      <c r="G44" s="548">
        <v>11467</v>
      </c>
      <c r="H44" s="548">
        <v>-11467</v>
      </c>
      <c r="I44" s="548">
        <f t="shared" si="0"/>
        <v>0</v>
      </c>
      <c r="J44" s="607"/>
      <c r="K44" s="542"/>
      <c r="L44" s="542"/>
      <c r="M44" s="542"/>
      <c r="N44" s="542"/>
      <c r="O44" s="542"/>
      <c r="P44" s="542"/>
      <c r="Q44" s="542"/>
    </row>
    <row r="45" spans="1:17" s="537" customFormat="1" ht="12">
      <c r="A45" s="469" t="s">
        <v>335</v>
      </c>
      <c r="B45" s="656" t="s">
        <v>468</v>
      </c>
      <c r="C45" s="539"/>
      <c r="D45" s="550">
        <f>SUM(D46:D48)</f>
        <v>14280</v>
      </c>
      <c r="E45" s="550">
        <f>SUM(E46:E48)</f>
        <v>8340</v>
      </c>
      <c r="F45" s="659">
        <f>SUM(F46:F48)</f>
        <v>7140</v>
      </c>
      <c r="G45" s="659">
        <f>SUM(G46:G48)</f>
        <v>7140</v>
      </c>
      <c r="H45" s="548">
        <v>0</v>
      </c>
      <c r="I45" s="548">
        <f t="shared" si="0"/>
        <v>7140</v>
      </c>
      <c r="J45" s="607"/>
      <c r="K45" s="542"/>
      <c r="L45" s="542"/>
      <c r="M45" s="542"/>
      <c r="N45" s="542"/>
      <c r="O45" s="542"/>
      <c r="P45" s="542"/>
      <c r="Q45" s="542"/>
    </row>
    <row r="46" spans="1:17" s="537" customFormat="1" ht="12">
      <c r="A46" s="469"/>
      <c r="B46" s="656"/>
      <c r="C46" s="657" t="s">
        <v>244</v>
      </c>
      <c r="D46" s="550">
        <v>9000</v>
      </c>
      <c r="E46" s="550">
        <v>4500</v>
      </c>
      <c r="F46" s="548">
        <v>4500</v>
      </c>
      <c r="G46" s="548">
        <v>4500</v>
      </c>
      <c r="H46" s="548">
        <v>0</v>
      </c>
      <c r="I46" s="548">
        <f t="shared" si="0"/>
        <v>4500</v>
      </c>
      <c r="J46" s="607"/>
      <c r="K46" s="542"/>
      <c r="L46" s="542"/>
      <c r="M46" s="542"/>
      <c r="N46" s="542"/>
      <c r="O46" s="542"/>
      <c r="P46" s="542"/>
      <c r="Q46" s="542"/>
    </row>
    <row r="47" spans="1:17" s="537" customFormat="1" ht="12">
      <c r="A47" s="469"/>
      <c r="B47" s="656"/>
      <c r="C47" s="539" t="s">
        <v>289</v>
      </c>
      <c r="D47" s="550">
        <v>2880</v>
      </c>
      <c r="E47" s="550">
        <v>1440</v>
      </c>
      <c r="F47" s="548">
        <v>1440</v>
      </c>
      <c r="G47" s="548">
        <v>1440</v>
      </c>
      <c r="H47" s="548">
        <v>0</v>
      </c>
      <c r="I47" s="548">
        <f t="shared" si="0"/>
        <v>1440</v>
      </c>
      <c r="J47" s="607"/>
      <c r="K47" s="542"/>
      <c r="L47" s="542"/>
      <c r="M47" s="542"/>
      <c r="N47" s="542"/>
      <c r="O47" s="542"/>
      <c r="P47" s="542"/>
      <c r="Q47" s="542"/>
    </row>
    <row r="48" spans="1:17" s="537" customFormat="1" ht="12">
      <c r="A48" s="469"/>
      <c r="B48" s="656"/>
      <c r="C48" s="539" t="s">
        <v>245</v>
      </c>
      <c r="D48" s="550">
        <v>2400</v>
      </c>
      <c r="E48" s="550">
        <v>2400</v>
      </c>
      <c r="F48" s="548">
        <v>1200</v>
      </c>
      <c r="G48" s="548">
        <v>1200</v>
      </c>
      <c r="H48" s="548">
        <v>0</v>
      </c>
      <c r="I48" s="548">
        <f t="shared" si="0"/>
        <v>1200</v>
      </c>
      <c r="J48" s="607"/>
      <c r="K48" s="542"/>
      <c r="L48" s="542"/>
      <c r="M48" s="542"/>
      <c r="N48" s="542"/>
      <c r="O48" s="542"/>
      <c r="P48" s="542"/>
      <c r="Q48" s="542"/>
    </row>
    <row r="49" spans="1:17" s="537" customFormat="1" ht="24.75" customHeight="1">
      <c r="A49" s="469" t="s">
        <v>337</v>
      </c>
      <c r="B49" s="788" t="s">
        <v>607</v>
      </c>
      <c r="C49" s="789"/>
      <c r="D49" s="550">
        <f>SUM(D50:D51)</f>
        <v>8648</v>
      </c>
      <c r="E49" s="550">
        <f>SUM(E50:E51)</f>
        <v>8648</v>
      </c>
      <c r="F49" s="659">
        <f>SUM(F50:F51)</f>
        <v>8648</v>
      </c>
      <c r="G49" s="659">
        <f>SUM(G50:G51)</f>
        <v>0</v>
      </c>
      <c r="H49" s="548">
        <v>0</v>
      </c>
      <c r="I49" s="548">
        <f t="shared" si="0"/>
        <v>0</v>
      </c>
      <c r="J49" s="607"/>
      <c r="K49" s="542"/>
      <c r="L49" s="542"/>
      <c r="M49" s="542"/>
      <c r="N49" s="542"/>
      <c r="O49" s="542"/>
      <c r="P49" s="542"/>
      <c r="Q49" s="542"/>
    </row>
    <row r="50" spans="1:17" s="537" customFormat="1" ht="12">
      <c r="A50" s="469"/>
      <c r="B50" s="656"/>
      <c r="C50" s="657" t="s">
        <v>244</v>
      </c>
      <c r="D50" s="550">
        <v>6552</v>
      </c>
      <c r="E50" s="550">
        <v>6552</v>
      </c>
      <c r="F50" s="548">
        <v>6552</v>
      </c>
      <c r="G50" s="548">
        <v>0</v>
      </c>
      <c r="H50" s="548">
        <v>0</v>
      </c>
      <c r="I50" s="548">
        <f t="shared" si="0"/>
        <v>0</v>
      </c>
      <c r="J50" s="607"/>
      <c r="K50" s="542"/>
      <c r="L50" s="542"/>
      <c r="M50" s="542"/>
      <c r="N50" s="542"/>
      <c r="O50" s="542"/>
      <c r="P50" s="542"/>
      <c r="Q50" s="542"/>
    </row>
    <row r="51" spans="1:17" s="537" customFormat="1" ht="12">
      <c r="A51" s="469"/>
      <c r="B51" s="656"/>
      <c r="C51" s="539" t="s">
        <v>289</v>
      </c>
      <c r="D51" s="550">
        <v>2096</v>
      </c>
      <c r="E51" s="550">
        <v>2096</v>
      </c>
      <c r="F51" s="548">
        <v>2096</v>
      </c>
      <c r="G51" s="548">
        <v>0</v>
      </c>
      <c r="H51" s="548">
        <v>0</v>
      </c>
      <c r="I51" s="548">
        <f t="shared" si="0"/>
        <v>0</v>
      </c>
      <c r="J51" s="607"/>
      <c r="K51" s="542"/>
      <c r="L51" s="542"/>
      <c r="M51" s="542"/>
      <c r="N51" s="542"/>
      <c r="O51" s="542"/>
      <c r="P51" s="542"/>
      <c r="Q51" s="542"/>
    </row>
    <row r="52" spans="1:17" s="537" customFormat="1" ht="24" customHeight="1">
      <c r="A52" s="469" t="s">
        <v>339</v>
      </c>
      <c r="B52" s="788" t="s">
        <v>349</v>
      </c>
      <c r="C52" s="789"/>
      <c r="D52" s="550">
        <f>SUM(D53:D54)</f>
        <v>3750</v>
      </c>
      <c r="E52" s="550">
        <f>SUM(E53:E54)</f>
        <v>3750</v>
      </c>
      <c r="F52" s="659">
        <f>SUM(F53:F54)</f>
        <v>3750</v>
      </c>
      <c r="G52" s="659">
        <f>SUM(G53:G54)</f>
        <v>1374</v>
      </c>
      <c r="H52" s="659">
        <f>SUM(H53:H54)</f>
        <v>-1374</v>
      </c>
      <c r="I52" s="548">
        <f t="shared" si="0"/>
        <v>0</v>
      </c>
      <c r="J52" s="607"/>
      <c r="K52" s="542"/>
      <c r="L52" s="542"/>
      <c r="M52" s="542"/>
      <c r="N52" s="542"/>
      <c r="O52" s="542"/>
      <c r="P52" s="542"/>
      <c r="Q52" s="542"/>
    </row>
    <row r="53" spans="1:17" s="537" customFormat="1" ht="12">
      <c r="A53" s="469"/>
      <c r="B53" s="656"/>
      <c r="C53" s="657" t="s">
        <v>244</v>
      </c>
      <c r="D53" s="550">
        <v>2841</v>
      </c>
      <c r="E53" s="550">
        <v>2841</v>
      </c>
      <c r="F53" s="548">
        <v>2841</v>
      </c>
      <c r="G53" s="548">
        <v>1041</v>
      </c>
      <c r="H53" s="548">
        <v>-1041</v>
      </c>
      <c r="I53" s="548">
        <f t="shared" si="0"/>
        <v>0</v>
      </c>
      <c r="J53" s="607"/>
      <c r="K53" s="542"/>
      <c r="L53" s="542"/>
      <c r="M53" s="542"/>
      <c r="N53" s="542"/>
      <c r="O53" s="542"/>
      <c r="P53" s="542"/>
      <c r="Q53" s="542"/>
    </row>
    <row r="54" spans="1:17" s="537" customFormat="1" ht="12">
      <c r="A54" s="469"/>
      <c r="B54" s="656"/>
      <c r="C54" s="539" t="s">
        <v>289</v>
      </c>
      <c r="D54" s="550">
        <v>909</v>
      </c>
      <c r="E54" s="550">
        <v>909</v>
      </c>
      <c r="F54" s="548">
        <v>909</v>
      </c>
      <c r="G54" s="548">
        <v>333</v>
      </c>
      <c r="H54" s="548">
        <v>-333</v>
      </c>
      <c r="I54" s="548">
        <f t="shared" si="0"/>
        <v>0</v>
      </c>
      <c r="J54" s="607"/>
      <c r="K54" s="542"/>
      <c r="L54" s="542"/>
      <c r="M54" s="542"/>
      <c r="N54" s="542"/>
      <c r="O54" s="542"/>
      <c r="P54" s="542"/>
      <c r="Q54" s="542"/>
    </row>
    <row r="55" spans="1:17" s="537" customFormat="1" ht="12">
      <c r="A55" s="469" t="s">
        <v>114</v>
      </c>
      <c r="B55" s="656" t="s">
        <v>574</v>
      </c>
      <c r="C55" s="656"/>
      <c r="D55" s="490">
        <f>SUM(D56:D57)</f>
        <v>4020</v>
      </c>
      <c r="E55" s="490">
        <f>SUM(E56:E57)</f>
        <v>4020</v>
      </c>
      <c r="F55" s="548">
        <f>SUM(F56:F57)</f>
        <v>4020</v>
      </c>
      <c r="G55" s="548">
        <f>SUM(G56:G57)</f>
        <v>3096</v>
      </c>
      <c r="H55" s="548">
        <f>SUM(H56:H57)</f>
        <v>-1914</v>
      </c>
      <c r="I55" s="548">
        <f t="shared" si="0"/>
        <v>1182</v>
      </c>
      <c r="J55" s="607"/>
      <c r="K55" s="542"/>
      <c r="L55" s="542"/>
      <c r="M55" s="542"/>
      <c r="N55" s="542"/>
      <c r="O55" s="542"/>
      <c r="P55" s="542"/>
      <c r="Q55" s="542"/>
    </row>
    <row r="56" spans="1:17" s="537" customFormat="1" ht="12">
      <c r="A56" s="469"/>
      <c r="B56" s="656"/>
      <c r="C56" s="657" t="s">
        <v>244</v>
      </c>
      <c r="D56" s="490">
        <v>3046</v>
      </c>
      <c r="E56" s="490">
        <v>3046</v>
      </c>
      <c r="F56" s="548">
        <v>3046</v>
      </c>
      <c r="G56" s="548">
        <v>2346</v>
      </c>
      <c r="H56" s="548">
        <v>-1450</v>
      </c>
      <c r="I56" s="548">
        <f t="shared" si="0"/>
        <v>896</v>
      </c>
      <c r="J56" s="607"/>
      <c r="K56" s="542"/>
      <c r="L56" s="542"/>
      <c r="M56" s="542"/>
      <c r="N56" s="542"/>
      <c r="O56" s="542"/>
      <c r="P56" s="542"/>
      <c r="Q56" s="542"/>
    </row>
    <row r="57" spans="1:17" s="537" customFormat="1" ht="12">
      <c r="A57" s="469"/>
      <c r="B57" s="656"/>
      <c r="C57" s="539" t="s">
        <v>289</v>
      </c>
      <c r="D57" s="490">
        <v>974</v>
      </c>
      <c r="E57" s="490">
        <v>974</v>
      </c>
      <c r="F57" s="548">
        <v>974</v>
      </c>
      <c r="G57" s="548">
        <v>750</v>
      </c>
      <c r="H57" s="548">
        <v>-464</v>
      </c>
      <c r="I57" s="548">
        <f t="shared" si="0"/>
        <v>286</v>
      </c>
      <c r="J57" s="607"/>
      <c r="K57" s="542"/>
      <c r="L57" s="542"/>
      <c r="M57" s="542"/>
      <c r="N57" s="542"/>
      <c r="O57" s="542"/>
      <c r="P57" s="542"/>
      <c r="Q57" s="542"/>
    </row>
    <row r="58" spans="1:17" s="537" customFormat="1" ht="24.75" customHeight="1">
      <c r="A58" s="469" t="s">
        <v>115</v>
      </c>
      <c r="B58" s="788" t="s">
        <v>343</v>
      </c>
      <c r="C58" s="789"/>
      <c r="D58" s="550">
        <v>6000</v>
      </c>
      <c r="E58" s="550">
        <v>6000</v>
      </c>
      <c r="F58" s="548">
        <v>6000</v>
      </c>
      <c r="G58" s="548">
        <v>6000</v>
      </c>
      <c r="H58" s="548">
        <v>0</v>
      </c>
      <c r="I58" s="548">
        <f t="shared" si="0"/>
        <v>6000</v>
      </c>
      <c r="J58" s="607"/>
      <c r="K58" s="542"/>
      <c r="L58" s="542"/>
      <c r="M58" s="542"/>
      <c r="N58" s="542"/>
      <c r="O58" s="542"/>
      <c r="P58" s="542"/>
      <c r="Q58" s="542"/>
    </row>
    <row r="59" spans="1:17" s="537" customFormat="1" ht="12">
      <c r="A59" s="469" t="s">
        <v>116</v>
      </c>
      <c r="B59" s="656" t="s">
        <v>417</v>
      </c>
      <c r="C59" s="656"/>
      <c r="D59" s="550">
        <f>SUM(D60:D61)</f>
        <v>24345</v>
      </c>
      <c r="E59" s="550">
        <f>SUM(E60:E61)</f>
        <v>24345</v>
      </c>
      <c r="F59" s="659">
        <f>SUM(F60:F61)</f>
        <v>24345</v>
      </c>
      <c r="G59" s="659">
        <f>SUM(G60:G61)</f>
        <v>0</v>
      </c>
      <c r="H59" s="548">
        <v>0</v>
      </c>
      <c r="I59" s="548">
        <f t="shared" si="0"/>
        <v>0</v>
      </c>
      <c r="J59" s="607"/>
      <c r="K59" s="542"/>
      <c r="L59" s="542"/>
      <c r="M59" s="542"/>
      <c r="N59" s="542"/>
      <c r="O59" s="542"/>
      <c r="P59" s="542"/>
      <c r="Q59" s="542"/>
    </row>
    <row r="60" spans="1:17" s="537" customFormat="1" ht="12">
      <c r="A60" s="469"/>
      <c r="B60" s="656"/>
      <c r="C60" s="657" t="s">
        <v>244</v>
      </c>
      <c r="D60" s="550">
        <v>18443</v>
      </c>
      <c r="E60" s="550">
        <v>18443</v>
      </c>
      <c r="F60" s="548">
        <v>18443</v>
      </c>
      <c r="G60" s="548">
        <v>0</v>
      </c>
      <c r="H60" s="548">
        <v>0</v>
      </c>
      <c r="I60" s="548">
        <f t="shared" si="0"/>
        <v>0</v>
      </c>
      <c r="J60" s="607"/>
      <c r="K60" s="542"/>
      <c r="L60" s="542"/>
      <c r="M60" s="542"/>
      <c r="N60" s="542"/>
      <c r="O60" s="542"/>
      <c r="P60" s="542"/>
      <c r="Q60" s="542"/>
    </row>
    <row r="61" spans="1:17" s="537" customFormat="1" ht="12">
      <c r="A61" s="469"/>
      <c r="B61" s="656"/>
      <c r="C61" s="539" t="s">
        <v>289</v>
      </c>
      <c r="D61" s="550">
        <v>5902</v>
      </c>
      <c r="E61" s="550">
        <v>5902</v>
      </c>
      <c r="F61" s="548">
        <v>5902</v>
      </c>
      <c r="G61" s="548">
        <v>0</v>
      </c>
      <c r="H61" s="548">
        <v>0</v>
      </c>
      <c r="I61" s="548">
        <f t="shared" si="0"/>
        <v>0</v>
      </c>
      <c r="J61" s="607"/>
      <c r="K61" s="542"/>
      <c r="L61" s="542"/>
      <c r="M61" s="542"/>
      <c r="N61" s="542"/>
      <c r="O61" s="542"/>
      <c r="P61" s="542"/>
      <c r="Q61" s="542"/>
    </row>
    <row r="62" spans="1:17" s="537" customFormat="1" ht="12">
      <c r="A62" s="469" t="s">
        <v>117</v>
      </c>
      <c r="B62" s="656" t="s">
        <v>191</v>
      </c>
      <c r="C62" s="656"/>
      <c r="D62" s="550">
        <v>183635</v>
      </c>
      <c r="E62" s="550">
        <v>183635</v>
      </c>
      <c r="F62" s="548">
        <v>183635</v>
      </c>
      <c r="G62" s="548">
        <v>183635</v>
      </c>
      <c r="H62" s="548">
        <v>0</v>
      </c>
      <c r="I62" s="548">
        <f t="shared" si="0"/>
        <v>183635</v>
      </c>
      <c r="J62" s="607"/>
      <c r="K62" s="542"/>
      <c r="L62" s="542"/>
      <c r="M62" s="542"/>
      <c r="N62" s="542"/>
      <c r="O62" s="542"/>
      <c r="P62" s="542"/>
      <c r="Q62" s="542"/>
    </row>
    <row r="63" spans="1:17" s="537" customFormat="1" ht="12">
      <c r="A63" s="469" t="s">
        <v>83</v>
      </c>
      <c r="B63" s="656" t="s">
        <v>102</v>
      </c>
      <c r="C63" s="656"/>
      <c r="D63" s="550">
        <v>0</v>
      </c>
      <c r="E63" s="550">
        <v>0</v>
      </c>
      <c r="F63" s="548">
        <v>4660</v>
      </c>
      <c r="G63" s="548">
        <v>4660</v>
      </c>
      <c r="H63" s="548">
        <v>0</v>
      </c>
      <c r="I63" s="548">
        <f t="shared" si="0"/>
        <v>4660</v>
      </c>
      <c r="J63" s="607"/>
      <c r="K63" s="542"/>
      <c r="L63" s="542"/>
      <c r="M63" s="542"/>
      <c r="N63" s="542"/>
      <c r="O63" s="542"/>
      <c r="P63" s="542"/>
      <c r="Q63" s="542"/>
    </row>
    <row r="64" spans="1:17" s="537" customFormat="1" ht="12">
      <c r="A64" s="469" t="s">
        <v>225</v>
      </c>
      <c r="B64" s="656" t="s">
        <v>103</v>
      </c>
      <c r="C64" s="656"/>
      <c r="D64" s="550">
        <v>0</v>
      </c>
      <c r="E64" s="550">
        <v>0</v>
      </c>
      <c r="F64" s="548">
        <v>92115</v>
      </c>
      <c r="G64" s="548">
        <v>92115</v>
      </c>
      <c r="H64" s="548">
        <v>-90000</v>
      </c>
      <c r="I64" s="548">
        <f t="shared" si="0"/>
        <v>2115</v>
      </c>
      <c r="J64" s="607"/>
      <c r="K64" s="542"/>
      <c r="L64" s="542"/>
      <c r="M64" s="542"/>
      <c r="N64" s="542"/>
      <c r="O64" s="542"/>
      <c r="P64" s="542"/>
      <c r="Q64" s="542"/>
    </row>
    <row r="65" spans="1:17" s="537" customFormat="1" ht="12">
      <c r="A65" s="469" t="s">
        <v>285</v>
      </c>
      <c r="B65" s="656" t="s">
        <v>45</v>
      </c>
      <c r="C65" s="656"/>
      <c r="D65" s="550">
        <v>0</v>
      </c>
      <c r="E65" s="550">
        <v>0</v>
      </c>
      <c r="F65" s="548">
        <v>12866</v>
      </c>
      <c r="G65" s="548">
        <v>12866</v>
      </c>
      <c r="H65" s="548">
        <v>0</v>
      </c>
      <c r="I65" s="548">
        <f t="shared" si="0"/>
        <v>12866</v>
      </c>
      <c r="J65" s="607"/>
      <c r="K65" s="542"/>
      <c r="L65" s="542"/>
      <c r="M65" s="542"/>
      <c r="N65" s="542"/>
      <c r="O65" s="542"/>
      <c r="P65" s="542"/>
      <c r="Q65" s="542"/>
    </row>
    <row r="66" spans="1:17" s="537" customFormat="1" ht="12">
      <c r="A66" s="469" t="s">
        <v>286</v>
      </c>
      <c r="B66" s="656" t="s">
        <v>60</v>
      </c>
      <c r="C66" s="656"/>
      <c r="D66" s="550">
        <v>0</v>
      </c>
      <c r="E66" s="550">
        <v>0</v>
      </c>
      <c r="F66" s="548">
        <f>SUM(F67:F68)</f>
        <v>104280</v>
      </c>
      <c r="G66" s="548">
        <f>SUM(G67:G68)</f>
        <v>104280</v>
      </c>
      <c r="H66" s="548">
        <v>0</v>
      </c>
      <c r="I66" s="548">
        <f t="shared" si="0"/>
        <v>104280</v>
      </c>
      <c r="J66" s="607"/>
      <c r="K66" s="542"/>
      <c r="L66" s="542"/>
      <c r="M66" s="542"/>
      <c r="N66" s="542"/>
      <c r="O66" s="542"/>
      <c r="P66" s="542"/>
      <c r="Q66" s="542"/>
    </row>
    <row r="67" spans="1:17" s="537" customFormat="1" ht="12">
      <c r="A67" s="469"/>
      <c r="B67" s="656"/>
      <c r="C67" s="657" t="s">
        <v>244</v>
      </c>
      <c r="D67" s="550">
        <v>0</v>
      </c>
      <c r="E67" s="550">
        <v>0</v>
      </c>
      <c r="F67" s="548">
        <v>79000</v>
      </c>
      <c r="G67" s="548">
        <v>79000</v>
      </c>
      <c r="H67" s="548">
        <v>0</v>
      </c>
      <c r="I67" s="548">
        <f t="shared" si="0"/>
        <v>79000</v>
      </c>
      <c r="J67" s="607"/>
      <c r="K67" s="542"/>
      <c r="L67" s="542"/>
      <c r="M67" s="542"/>
      <c r="N67" s="542"/>
      <c r="O67" s="542"/>
      <c r="P67" s="542"/>
      <c r="Q67" s="542"/>
    </row>
    <row r="68" spans="1:17" s="537" customFormat="1" ht="12">
      <c r="A68" s="469"/>
      <c r="B68" s="656"/>
      <c r="C68" s="539" t="s">
        <v>289</v>
      </c>
      <c r="D68" s="550">
        <v>0</v>
      </c>
      <c r="E68" s="550">
        <v>0</v>
      </c>
      <c r="F68" s="548">
        <v>25280</v>
      </c>
      <c r="G68" s="548">
        <v>25280</v>
      </c>
      <c r="H68" s="548">
        <v>0</v>
      </c>
      <c r="I68" s="548">
        <f t="shared" si="0"/>
        <v>25280</v>
      </c>
      <c r="J68" s="607"/>
      <c r="K68" s="542"/>
      <c r="L68" s="542"/>
      <c r="M68" s="542"/>
      <c r="N68" s="542"/>
      <c r="O68" s="542"/>
      <c r="P68" s="542"/>
      <c r="Q68" s="542"/>
    </row>
    <row r="69" spans="1:17" s="465" customFormat="1" ht="12">
      <c r="A69" s="424"/>
      <c r="B69" s="553" t="s">
        <v>621</v>
      </c>
      <c r="C69" s="660"/>
      <c r="D69" s="661">
        <f>SUM(D9:D18,D25:D32,D35:D37,D40:D42,D45,D49,D52,D55,D58:D59,D62,D63,D64,D65,D66)</f>
        <v>714645</v>
      </c>
      <c r="E69" s="661">
        <f>SUM(E9:E18,E25:E32,E35:E37,E40:E42,E45,E49,E52,E55,E58:E59,E62,E63,E64,E65,E66)</f>
        <v>708705</v>
      </c>
      <c r="F69" s="661">
        <f>SUM(F9:F18,F25:F32,F35:F37,F40:F42,F45,F49,F52,F55,F58:F59,F62,F63,F64,F65,F66)</f>
        <v>778996</v>
      </c>
      <c r="G69" s="661">
        <f>SUM(G9:G18,G25:G32,G35:G37,G40:G42,G45,G49,G52,G55,G58:G59,G62,G63,G64,G65,G66)</f>
        <v>600023</v>
      </c>
      <c r="H69" s="661">
        <f>SUM(H9:H18,H25:H32,H35:H37,H40:H42,H45,H49,H52,H55,H58:H59,H62,H63,H64,H65,H66)</f>
        <v>-211984</v>
      </c>
      <c r="I69" s="552">
        <f t="shared" si="0"/>
        <v>388039</v>
      </c>
      <c r="J69" s="662"/>
      <c r="K69" s="663"/>
      <c r="L69" s="663"/>
      <c r="M69" s="663"/>
      <c r="N69" s="663"/>
      <c r="O69" s="663"/>
      <c r="P69" s="663"/>
      <c r="Q69" s="663"/>
    </row>
    <row r="70" spans="1:17" s="537" customFormat="1" ht="12">
      <c r="A70" s="424" t="s">
        <v>453</v>
      </c>
      <c r="B70" s="553" t="s">
        <v>372</v>
      </c>
      <c r="C70" s="664"/>
      <c r="D70" s="550"/>
      <c r="E70" s="550"/>
      <c r="F70" s="548"/>
      <c r="G70" s="548"/>
      <c r="H70" s="548"/>
      <c r="I70" s="548"/>
      <c r="J70" s="607"/>
      <c r="K70" s="542"/>
      <c r="L70" s="542"/>
      <c r="M70" s="542"/>
      <c r="N70" s="542"/>
      <c r="O70" s="542"/>
      <c r="P70" s="542"/>
      <c r="Q70" s="542"/>
    </row>
    <row r="71" spans="1:17" s="537" customFormat="1" ht="12">
      <c r="A71" s="665" t="s">
        <v>497</v>
      </c>
      <c r="B71" s="654" t="s">
        <v>454</v>
      </c>
      <c r="C71" s="666"/>
      <c r="D71" s="667">
        <v>10000</v>
      </c>
      <c r="E71" s="667">
        <v>10000</v>
      </c>
      <c r="F71" s="548">
        <v>5416</v>
      </c>
      <c r="G71" s="548">
        <v>1756</v>
      </c>
      <c r="H71" s="548">
        <v>-725</v>
      </c>
      <c r="I71" s="548">
        <f t="shared" si="0"/>
        <v>1031</v>
      </c>
      <c r="J71" s="607"/>
      <c r="K71" s="542"/>
      <c r="L71" s="542"/>
      <c r="M71" s="542"/>
      <c r="N71" s="542"/>
      <c r="O71" s="542"/>
      <c r="P71" s="542"/>
      <c r="Q71" s="542"/>
    </row>
    <row r="72" spans="1:17" s="537" customFormat="1" ht="12">
      <c r="A72" s="668" t="s">
        <v>498</v>
      </c>
      <c r="B72" s="654" t="s">
        <v>455</v>
      </c>
      <c r="C72" s="666"/>
      <c r="D72" s="669">
        <v>52000</v>
      </c>
      <c r="E72" s="669">
        <v>25000</v>
      </c>
      <c r="F72" s="548">
        <v>17000</v>
      </c>
      <c r="G72" s="548">
        <v>1875</v>
      </c>
      <c r="H72" s="548">
        <v>0</v>
      </c>
      <c r="I72" s="548">
        <f t="shared" si="0"/>
        <v>1875</v>
      </c>
      <c r="J72" s="607"/>
      <c r="K72" s="542"/>
      <c r="L72" s="542"/>
      <c r="M72" s="542"/>
      <c r="N72" s="542"/>
      <c r="O72" s="542"/>
      <c r="P72" s="542"/>
      <c r="Q72" s="542"/>
    </row>
    <row r="73" spans="1:17" s="465" customFormat="1" ht="12">
      <c r="A73" s="424"/>
      <c r="B73" s="553" t="s">
        <v>70</v>
      </c>
      <c r="C73" s="670"/>
      <c r="D73" s="554">
        <f>SUM(D71:D72)</f>
        <v>62000</v>
      </c>
      <c r="E73" s="554">
        <f>SUM(E71:E72)</f>
        <v>35000</v>
      </c>
      <c r="F73" s="661">
        <f>SUM(F71:F72)</f>
        <v>22416</v>
      </c>
      <c r="G73" s="661">
        <f>SUM(G71:G72)</f>
        <v>3631</v>
      </c>
      <c r="H73" s="661">
        <f>SUM(H71:H72)</f>
        <v>-725</v>
      </c>
      <c r="I73" s="552">
        <f t="shared" si="0"/>
        <v>2906</v>
      </c>
      <c r="J73" s="662"/>
      <c r="K73" s="663"/>
      <c r="L73" s="663"/>
      <c r="M73" s="663"/>
      <c r="N73" s="663"/>
      <c r="O73" s="663"/>
      <c r="P73" s="663"/>
      <c r="Q73" s="663"/>
    </row>
    <row r="74" spans="1:17" s="465" customFormat="1" ht="12">
      <c r="A74" s="424" t="s">
        <v>332</v>
      </c>
      <c r="B74" s="553" t="s">
        <v>222</v>
      </c>
      <c r="C74" s="670"/>
      <c r="D74" s="554">
        <v>1517030</v>
      </c>
      <c r="E74" s="554">
        <v>1517030</v>
      </c>
      <c r="F74" s="661">
        <v>0</v>
      </c>
      <c r="G74" s="552">
        <v>0</v>
      </c>
      <c r="H74" s="552">
        <f>SUM(F74:G74)</f>
        <v>0</v>
      </c>
      <c r="I74" s="552">
        <f>SUM(G74:H74)</f>
        <v>0</v>
      </c>
      <c r="J74" s="662"/>
      <c r="K74" s="663"/>
      <c r="L74" s="663"/>
      <c r="M74" s="663"/>
      <c r="N74" s="663"/>
      <c r="O74" s="663"/>
      <c r="P74" s="663"/>
      <c r="Q74" s="663"/>
    </row>
    <row r="75" spans="1:17" s="465" customFormat="1" ht="12">
      <c r="A75" s="424"/>
      <c r="B75" s="553" t="s">
        <v>17</v>
      </c>
      <c r="C75" s="671"/>
      <c r="D75" s="551">
        <f>SUM(D69,D73,D74)</f>
        <v>2293675</v>
      </c>
      <c r="E75" s="551">
        <f>SUM(E69,E73,E74)</f>
        <v>2260735</v>
      </c>
      <c r="F75" s="552">
        <f>SUM(F69,F73,F74)</f>
        <v>801412</v>
      </c>
      <c r="G75" s="552">
        <f>SUM(G69,G73,G74)</f>
        <v>603654</v>
      </c>
      <c r="H75" s="552">
        <f>SUM(H69,H73,H74)</f>
        <v>-212709</v>
      </c>
      <c r="I75" s="552">
        <f>SUM(G75:H75)</f>
        <v>390945</v>
      </c>
      <c r="J75" s="662"/>
      <c r="K75" s="663"/>
      <c r="L75" s="663"/>
      <c r="M75" s="663"/>
      <c r="N75" s="663"/>
      <c r="O75" s="663"/>
      <c r="P75" s="663"/>
      <c r="Q75" s="663"/>
    </row>
    <row r="76" ht="12.75">
      <c r="D76" s="170"/>
    </row>
    <row r="77" ht="12.75">
      <c r="D77" s="170"/>
    </row>
    <row r="78" ht="12.75">
      <c r="D78" s="170"/>
    </row>
  </sheetData>
  <mergeCells count="12">
    <mergeCell ref="B12:C12"/>
    <mergeCell ref="B13:C13"/>
    <mergeCell ref="B49:C49"/>
    <mergeCell ref="B52:C52"/>
    <mergeCell ref="B58:C58"/>
    <mergeCell ref="A2:I2"/>
    <mergeCell ref="A3:I3"/>
    <mergeCell ref="B18:C18"/>
    <mergeCell ref="B32:C32"/>
    <mergeCell ref="B37:C37"/>
    <mergeCell ref="B42:C42"/>
    <mergeCell ref="B8:C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CE,Normál"2/a.számú melléklet</oddHeader>
    <oddFooter>&amp;L&amp;"Times New Roman CE,Normál"&amp;8&amp;F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pane xSplit="1" ySplit="10" topLeftCell="H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28.8515625" style="170" customWidth="1"/>
    <col min="2" max="2" width="10.7109375" style="170" customWidth="1"/>
    <col min="3" max="3" width="8.140625" style="170" customWidth="1"/>
    <col min="4" max="4" width="10.140625" style="170" customWidth="1"/>
    <col min="5" max="5" width="10.421875" style="170" customWidth="1"/>
    <col min="6" max="6" width="8.140625" style="170" customWidth="1"/>
    <col min="7" max="7" width="10.421875" style="170" customWidth="1"/>
    <col min="8" max="8" width="11.140625" style="170" customWidth="1"/>
    <col min="9" max="9" width="7.8515625" style="170" customWidth="1"/>
    <col min="10" max="10" width="10.140625" style="170" customWidth="1"/>
    <col min="11" max="11" width="10.421875" style="170" customWidth="1"/>
    <col min="12" max="12" width="8.28125" style="170" customWidth="1"/>
    <col min="13" max="13" width="10.57421875" style="170" customWidth="1"/>
    <col min="14" max="16384" width="9.140625" style="235" customWidth="1"/>
  </cols>
  <sheetData>
    <row r="2" spans="1:13" ht="18.75">
      <c r="A2" s="767" t="s">
        <v>622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ht="12.75">
      <c r="M3" s="768"/>
    </row>
    <row r="4" spans="12:13" ht="12.75">
      <c r="L4" s="768"/>
      <c r="M4" s="768"/>
    </row>
    <row r="5" spans="12:13" ht="12.75">
      <c r="L5" s="768" t="s">
        <v>241</v>
      </c>
      <c r="M5" s="768"/>
    </row>
    <row r="6" spans="1:13" ht="12.75">
      <c r="A6" s="769" t="s">
        <v>514</v>
      </c>
      <c r="B6" s="770">
        <v>37</v>
      </c>
      <c r="C6" s="771"/>
      <c r="D6" s="772"/>
      <c r="E6" s="770">
        <v>38</v>
      </c>
      <c r="F6" s="771"/>
      <c r="G6" s="772"/>
      <c r="H6" s="770">
        <v>39</v>
      </c>
      <c r="I6" s="771"/>
      <c r="J6" s="772"/>
      <c r="K6" s="770">
        <v>40</v>
      </c>
      <c r="L6" s="771"/>
      <c r="M6" s="772"/>
    </row>
    <row r="7" spans="1:13" ht="12.75">
      <c r="A7" s="769" t="s">
        <v>186</v>
      </c>
      <c r="B7" s="769"/>
      <c r="C7" s="773"/>
      <c r="D7" s="774"/>
      <c r="E7" s="769"/>
      <c r="F7" s="775"/>
      <c r="G7" s="776"/>
      <c r="H7" s="672"/>
      <c r="I7" s="775"/>
      <c r="J7" s="776"/>
      <c r="K7" s="672"/>
      <c r="L7" s="775"/>
      <c r="M7" s="776"/>
    </row>
    <row r="8" spans="1:13" ht="12.75">
      <c r="A8" s="769" t="s">
        <v>515</v>
      </c>
      <c r="B8" s="770" t="s">
        <v>663</v>
      </c>
      <c r="C8" s="771"/>
      <c r="D8" s="772"/>
      <c r="E8" s="804" t="s">
        <v>186</v>
      </c>
      <c r="F8" s="805"/>
      <c r="G8" s="806"/>
      <c r="H8" s="804"/>
      <c r="I8" s="805"/>
      <c r="J8" s="806"/>
      <c r="K8" s="770" t="s">
        <v>69</v>
      </c>
      <c r="L8" s="771"/>
      <c r="M8" s="772"/>
    </row>
    <row r="9" spans="1:13" ht="12.75">
      <c r="A9" s="769" t="s">
        <v>518</v>
      </c>
      <c r="B9" s="770">
        <v>853213</v>
      </c>
      <c r="C9" s="771"/>
      <c r="D9" s="772"/>
      <c r="E9" s="804">
        <v>751757</v>
      </c>
      <c r="F9" s="805"/>
      <c r="G9" s="806"/>
      <c r="H9" s="804"/>
      <c r="I9" s="805"/>
      <c r="J9" s="806"/>
      <c r="K9" s="770"/>
      <c r="L9" s="771"/>
      <c r="M9" s="772"/>
    </row>
    <row r="10" spans="1:13" ht="12.75">
      <c r="A10" s="778" t="s">
        <v>519</v>
      </c>
      <c r="B10" s="769" t="s">
        <v>521</v>
      </c>
      <c r="C10" s="773"/>
      <c r="D10" s="773"/>
      <c r="E10" s="804" t="s">
        <v>520</v>
      </c>
      <c r="F10" s="805"/>
      <c r="G10" s="806"/>
      <c r="H10" s="804"/>
      <c r="I10" s="805"/>
      <c r="J10" s="806"/>
      <c r="K10" s="804"/>
      <c r="L10" s="805"/>
      <c r="M10" s="806"/>
    </row>
    <row r="11" spans="1:13" s="782" customFormat="1" ht="45">
      <c r="A11" s="786" t="s">
        <v>522</v>
      </c>
      <c r="B11" s="569" t="s">
        <v>608</v>
      </c>
      <c r="C11" s="534" t="s">
        <v>170</v>
      </c>
      <c r="D11" s="569" t="s">
        <v>664</v>
      </c>
      <c r="E11" s="569" t="s">
        <v>608</v>
      </c>
      <c r="F11" s="534" t="s">
        <v>170</v>
      </c>
      <c r="G11" s="569" t="s">
        <v>664</v>
      </c>
      <c r="H11" s="569" t="s">
        <v>608</v>
      </c>
      <c r="I11" s="534" t="s">
        <v>170</v>
      </c>
      <c r="J11" s="569" t="s">
        <v>664</v>
      </c>
      <c r="K11" s="569" t="s">
        <v>608</v>
      </c>
      <c r="L11" s="534" t="s">
        <v>170</v>
      </c>
      <c r="M11" s="569" t="s">
        <v>664</v>
      </c>
    </row>
    <row r="12" spans="1:13" ht="9.75" customHeight="1">
      <c r="A12" s="783" t="s">
        <v>497</v>
      </c>
      <c r="B12" s="784" t="s">
        <v>498</v>
      </c>
      <c r="C12" s="783" t="s">
        <v>499</v>
      </c>
      <c r="D12" s="783" t="s">
        <v>196</v>
      </c>
      <c r="E12" s="783" t="s">
        <v>197</v>
      </c>
      <c r="F12" s="783" t="s">
        <v>198</v>
      </c>
      <c r="G12" s="783" t="s">
        <v>199</v>
      </c>
      <c r="H12" s="783" t="s">
        <v>200</v>
      </c>
      <c r="I12" s="783" t="s">
        <v>201</v>
      </c>
      <c r="J12" s="783" t="s">
        <v>202</v>
      </c>
      <c r="K12" s="783" t="s">
        <v>203</v>
      </c>
      <c r="L12" s="783" t="s">
        <v>204</v>
      </c>
      <c r="M12" s="783" t="s">
        <v>205</v>
      </c>
    </row>
    <row r="13" spans="1:13" ht="12.75">
      <c r="A13" s="97" t="s">
        <v>523</v>
      </c>
      <c r="B13" s="97">
        <f>+'[1]Terv (10)'!C13</f>
        <v>124</v>
      </c>
      <c r="C13" s="97"/>
      <c r="D13" s="97">
        <f>+C13+B13</f>
        <v>124</v>
      </c>
      <c r="E13" s="97">
        <f>+'[1]Terv (10)'!F13</f>
        <v>64</v>
      </c>
      <c r="F13" s="97"/>
      <c r="G13" s="97">
        <f>+F13+E13</f>
        <v>64</v>
      </c>
      <c r="H13" s="97"/>
      <c r="I13" s="97"/>
      <c r="J13" s="97"/>
      <c r="K13" s="97">
        <f>SUM('[3]Terv'!B13+'[3]Terv'!E13+'[3]Terv'!H13+'[3]Terv'!K13)+'[3]Terv (2)'!B13+'[3]Terv (2)'!E13+'[3]Terv (2)'!H13+'[3]Terv (2)'!K13+'[3]Terv (3)'!B13+'[3]Terv (3)'!E13+'[3]Terv (3)'!H13+'[3]Terv (3)'!K13+'[3]Terv (4)'!B13+'[3]Terv (4)'!E13+'[3]Terv (4)'!H13+'[3]Terv (4)'!K13+'[3]Terv (5)'!B13+'[3]Terv (5)'!E13+'[3]Terv (5)'!H13+'[3]Terv (5)'!K13+'[3]Terv (6)'!B13+'[3]Terv (6)'!E13+'[3]Terv (6)'!H13+'[3]Terv (6)'!K13+'[3]Terv (7)'!B13+'[3]Terv (7)'!E13+'[3]Terv (7)'!H13+'[3]Terv (7)'!K13+'[3]Terv (8)'!B13+'[3]Terv (8)'!E13+'[3]Terv (8)'!H13+'[3]Terv (8)'!K13+'[3]Terv (9)'!B13+'[3]Terv (9)'!E13+'[3]Terv (9)'!H13+'[3]Terv (9)'!K13+'6a.melléklet (10)'!B13+'6a.melléklet (10)'!E13+'6a.melléklet (10)'!H13</f>
        <v>1524</v>
      </c>
      <c r="L13" s="97">
        <f>SUM('[3]Terv'!C13+'[3]Terv'!F13+'[3]Terv'!I13+'[3]Terv'!L13)+'[3]Terv (2)'!C13+'[3]Terv (2)'!F13+'[3]Terv (2)'!I13+'[3]Terv (2)'!L13+'[3]Terv (3)'!C13+'[3]Terv (3)'!F13+'[3]Terv (3)'!I13+'[3]Terv (3)'!L13+'[3]Terv (4)'!C13+'[3]Terv (4)'!F13+'[3]Terv (4)'!I13+'[3]Terv (4)'!L13+'[3]Terv (5)'!C13+'[3]Terv (5)'!F13+'[3]Terv (5)'!I13+'[3]Terv (5)'!L13+'[3]Terv (6)'!C13+'[3]Terv (6)'!F13+'[3]Terv (6)'!I13+'[3]Terv (6)'!L13+'[3]Terv (7)'!C13+'[3]Terv (7)'!F13+'[3]Terv (7)'!I13+'[3]Terv (7)'!L13+'[3]Terv (8)'!C13+'[3]Terv (8)'!F13+'[3]Terv (8)'!I13+'[3]Terv (8)'!L13+'[3]Terv (9)'!C13+'[3]Terv (9)'!F13+'[3]Terv (9)'!I13+'[3]Terv (9)'!L13+'6a.melléklet (10)'!C13+'6a.melléklet (10)'!F13+'6a.melléklet (10)'!I13</f>
        <v>-18</v>
      </c>
      <c r="M13" s="97">
        <f>SUM('[3]Terv'!D13+'[3]Terv'!G13+'[3]Terv'!J13+'[3]Terv'!M13)+'[3]Terv (2)'!D13+'[3]Terv (2)'!G13+'[3]Terv (2)'!J13+'[3]Terv (2)'!M13+'[3]Terv (3)'!D13+'[3]Terv (3)'!G13+'[3]Terv (3)'!J13+'[3]Terv (3)'!M13+'[3]Terv (4)'!D13+'[3]Terv (4)'!G13+'[3]Terv (4)'!J13+'[3]Terv (4)'!M13+'[3]Terv (5)'!D13+'[3]Terv (5)'!G13+'[3]Terv (5)'!J13+'[3]Terv (5)'!M13+'[3]Terv (6)'!D13+'[3]Terv (6)'!G13+'[3]Terv (6)'!J13+'[3]Terv (6)'!M13+'[3]Terv (7)'!D13+'[3]Terv (7)'!G13+'[3]Terv (7)'!J13+'[3]Terv (7)'!M13+'[3]Terv (8)'!D13+'[3]Terv (8)'!G13+'[3]Terv (8)'!J13+'[3]Terv (8)'!M13+'[3]Terv (9)'!D13+'[3]Terv (9)'!G13+'[3]Terv (9)'!J13+'[3]Terv (9)'!M13+'6a.melléklet (10)'!D13+'6a.melléklet (10)'!G13+'6a.melléklet (10)'!J13</f>
        <v>1506</v>
      </c>
    </row>
    <row r="14" spans="1:13" s="785" customFormat="1" ht="12.75">
      <c r="A14" s="98" t="s">
        <v>524</v>
      </c>
      <c r="B14" s="98"/>
      <c r="C14" s="98"/>
      <c r="D14" s="97"/>
      <c r="E14" s="98"/>
      <c r="F14" s="98"/>
      <c r="G14" s="97"/>
      <c r="H14" s="98"/>
      <c r="I14" s="98"/>
      <c r="J14" s="97"/>
      <c r="K14" s="98"/>
      <c r="L14" s="98"/>
      <c r="M14" s="97"/>
    </row>
    <row r="15" spans="1:13" ht="12.75">
      <c r="A15" s="97" t="s">
        <v>525</v>
      </c>
      <c r="B15" s="97">
        <f>+'[2]Terv (10)'!D15</f>
        <v>184448</v>
      </c>
      <c r="C15" s="97">
        <v>2155</v>
      </c>
      <c r="D15" s="97">
        <f>+C15+B15</f>
        <v>186603</v>
      </c>
      <c r="E15" s="97">
        <f>+'[2]Terv (10)'!G15</f>
        <v>135347</v>
      </c>
      <c r="F15" s="97">
        <f>3132+62+5391+81</f>
        <v>8666</v>
      </c>
      <c r="G15" s="97">
        <f>+F15+E15</f>
        <v>144013</v>
      </c>
      <c r="H15" s="97"/>
      <c r="I15" s="97"/>
      <c r="J15" s="97"/>
      <c r="K15" s="97">
        <f>SUM('[3]Terv'!B15+'[3]Terv'!E15+'[3]Terv'!H15+'[3]Terv'!K15)+'[3]Terv (2)'!B15+'[3]Terv (2)'!E15+'[3]Terv (2)'!H15+'[3]Terv (2)'!K15+'[3]Terv (3)'!B15+'[3]Terv (3)'!E15+'[3]Terv (3)'!H15+'[3]Terv (3)'!K15+'[3]Terv (4)'!B15+'[3]Terv (4)'!E15+'[3]Terv (4)'!H15+'[3]Terv (4)'!K15+'[3]Terv (5)'!B15+'[3]Terv (5)'!E15+'[3]Terv (5)'!H15+'[3]Terv (5)'!K15+'[3]Terv (6)'!B15+'[3]Terv (6)'!E15+'[3]Terv (6)'!H15+'[3]Terv (6)'!K15+'[3]Terv (7)'!B15+'[3]Terv (7)'!E15+'[3]Terv (7)'!H15+'[3]Terv (7)'!K15+'[3]Terv (8)'!B15+'[3]Terv (8)'!E15+'[3]Terv (8)'!H15+'[3]Terv (8)'!K15+'[3]Terv (9)'!B15+'[3]Terv (9)'!E15+'[3]Terv (9)'!H15+'[3]Terv (9)'!K15+'6a.melléklet (10)'!B15+'6a.melléklet (10)'!E15+'6a.melléklet (10)'!H15</f>
        <v>3350933</v>
      </c>
      <c r="L15" s="97">
        <f>SUM('[3]Terv'!C15+'[3]Terv'!F15+'[3]Terv'!I15+'[3]Terv'!L15)+'[3]Terv (2)'!C15+'[3]Terv (2)'!F15+'[3]Terv (2)'!I15+'[3]Terv (2)'!L15+'[3]Terv (3)'!C15+'[3]Terv (3)'!F15+'[3]Terv (3)'!I15+'[3]Terv (3)'!L15+'[3]Terv (4)'!C15+'[3]Terv (4)'!F15+'[3]Terv (4)'!I15+'[3]Terv (4)'!L15+'[3]Terv (5)'!C15+'[3]Terv (5)'!F15+'[3]Terv (5)'!I15+'[3]Terv (5)'!L15+'[3]Terv (6)'!C15+'[3]Terv (6)'!F15+'[3]Terv (6)'!I15+'[3]Terv (6)'!L15+'[3]Terv (7)'!C15+'[3]Terv (7)'!F15+'[3]Terv (7)'!I15+'[3]Terv (7)'!L15+'[3]Terv (8)'!C15+'[3]Terv (8)'!F15+'[3]Terv (8)'!I15+'[3]Terv (8)'!L15+'[3]Terv (9)'!C15+'[3]Terv (9)'!F15+'[3]Terv (9)'!I15+'[3]Terv (9)'!L15+'6a.melléklet (10)'!C15+'6a.melléklet (10)'!F15+'6a.melléklet (10)'!I15</f>
        <v>30250</v>
      </c>
      <c r="M15" s="97">
        <f>SUM('[3]Terv'!D15+'[3]Terv'!G15+'[3]Terv'!J15+'[3]Terv'!M15)+'[3]Terv (2)'!D15+'[3]Terv (2)'!G15+'[3]Terv (2)'!J15+'[3]Terv (2)'!M15+'[3]Terv (3)'!D15+'[3]Terv (3)'!G15+'[3]Terv (3)'!J15+'[3]Terv (3)'!M15+'[3]Terv (4)'!D15+'[3]Terv (4)'!G15+'[3]Terv (4)'!J15+'[3]Terv (4)'!M15+'[3]Terv (5)'!D15+'[3]Terv (5)'!G15+'[3]Terv (5)'!J15+'[3]Terv (5)'!M15+'[3]Terv (6)'!D15+'[3]Terv (6)'!G15+'[3]Terv (6)'!J15+'[3]Terv (6)'!M15+'[3]Terv (7)'!D15+'[3]Terv (7)'!G15+'[3]Terv (7)'!J15+'[3]Terv (7)'!M15+'[3]Terv (8)'!D15+'[3]Terv (8)'!G15+'[3]Terv (8)'!J15+'[3]Terv (8)'!M15+'[3]Terv (9)'!D15+'[3]Terv (9)'!G15+'[3]Terv (9)'!J15+'[3]Terv (9)'!M15+'6a.melléklet (10)'!D15+'6a.melléklet (10)'!G15+'6a.melléklet (10)'!J15</f>
        <v>3381183</v>
      </c>
    </row>
    <row r="16" spans="1:13" ht="12.75">
      <c r="A16" s="97" t="s">
        <v>229</v>
      </c>
      <c r="B16" s="97">
        <f>+'[2]Terv (10)'!D16</f>
        <v>62918</v>
      </c>
      <c r="C16" s="97">
        <f>573+58</f>
        <v>631</v>
      </c>
      <c r="D16" s="97">
        <f>+C16+B16</f>
        <v>63549</v>
      </c>
      <c r="E16" s="97">
        <f>+'[2]Terv (10)'!G16</f>
        <v>41836</v>
      </c>
      <c r="F16" s="97">
        <f>87+834+20+1563+162+26</f>
        <v>2692</v>
      </c>
      <c r="G16" s="97">
        <f>+F16+E16</f>
        <v>44528</v>
      </c>
      <c r="H16" s="97"/>
      <c r="I16" s="97"/>
      <c r="J16" s="97"/>
      <c r="K16" s="97">
        <f>SUM('[3]Terv'!B16+'[3]Terv'!E16+'[3]Terv'!H16+'[3]Terv'!K16)+'[3]Terv (2)'!B16+'[3]Terv (2)'!E16+'[3]Terv (2)'!H16+'[3]Terv (2)'!K16+'[3]Terv (3)'!B16+'[3]Terv (3)'!E16+'[3]Terv (3)'!H16+'[3]Terv (3)'!K16+'[3]Terv (4)'!B16+'[3]Terv (4)'!E16+'[3]Terv (4)'!H16+'[3]Terv (4)'!K16+'[3]Terv (5)'!B16+'[3]Terv (5)'!E16+'[3]Terv (5)'!H16+'[3]Terv (5)'!K16+'[3]Terv (6)'!B16+'[3]Terv (6)'!E16+'[3]Terv (6)'!H16+'[3]Terv (6)'!K16+'[3]Terv (7)'!B16+'[3]Terv (7)'!E16+'[3]Terv (7)'!H16+'[3]Terv (7)'!K16+'[3]Terv (8)'!B16+'[3]Terv (8)'!E16+'[3]Terv (8)'!H16+'[3]Terv (8)'!K16+'[3]Terv (9)'!B16+'[3]Terv (9)'!E16+'[3]Terv (9)'!H16+'[3]Terv (9)'!K16+'6a.melléklet (10)'!B16+'6a.melléklet (10)'!E16+'6a.melléklet (10)'!H16</f>
        <v>1098690</v>
      </c>
      <c r="L16" s="97">
        <f>SUM('[3]Terv'!C16+'[3]Terv'!F16+'[3]Terv'!I16+'[3]Terv'!L16)+'[3]Terv (2)'!C16+'[3]Terv (2)'!F16+'[3]Terv (2)'!I16+'[3]Terv (2)'!L16+'[3]Terv (3)'!C16+'[3]Terv (3)'!F16+'[3]Terv (3)'!I16+'[3]Terv (3)'!L16+'[3]Terv (4)'!C16+'[3]Terv (4)'!F16+'[3]Terv (4)'!I16+'[3]Terv (4)'!L16+'[3]Terv (5)'!C16+'[3]Terv (5)'!F16+'[3]Terv (5)'!I16+'[3]Terv (5)'!L16+'[3]Terv (6)'!C16+'[3]Terv (6)'!F16+'[3]Terv (6)'!I16+'[3]Terv (6)'!L16+'[3]Terv (7)'!C16+'[3]Terv (7)'!F16+'[3]Terv (7)'!I16+'[3]Terv (7)'!L16+'[3]Terv (8)'!C16+'[3]Terv (8)'!F16+'[3]Terv (8)'!I16+'[3]Terv (8)'!L16+'[3]Terv (9)'!C16+'[3]Terv (9)'!F16+'[3]Terv (9)'!I16+'[3]Terv (9)'!L16+'6a.melléklet (10)'!C16+'6a.melléklet (10)'!F16+'6a.melléklet (10)'!I16</f>
        <v>9227</v>
      </c>
      <c r="M16" s="97">
        <f>SUM('[3]Terv'!D16+'[3]Terv'!G16+'[3]Terv'!J16+'[3]Terv'!M16)+'[3]Terv (2)'!D16+'[3]Terv (2)'!G16+'[3]Terv (2)'!J16+'[3]Terv (2)'!M16+'[3]Terv (3)'!D16+'[3]Terv (3)'!G16+'[3]Terv (3)'!J16+'[3]Terv (3)'!M16+'[3]Terv (4)'!D16+'[3]Terv (4)'!G16+'[3]Terv (4)'!J16+'[3]Terv (4)'!M16+'[3]Terv (5)'!D16+'[3]Terv (5)'!G16+'[3]Terv (5)'!J16+'[3]Terv (5)'!M16+'[3]Terv (6)'!D16+'[3]Terv (6)'!G16+'[3]Terv (6)'!J16+'[3]Terv (6)'!M16+'[3]Terv (7)'!D16+'[3]Terv (7)'!G16+'[3]Terv (7)'!J16+'[3]Terv (7)'!M16+'[3]Terv (8)'!D16+'[3]Terv (8)'!G16+'[3]Terv (8)'!J16+'[3]Terv (8)'!M16+'[3]Terv (9)'!D16+'[3]Terv (9)'!G16+'[3]Terv (9)'!J16+'[3]Terv (9)'!M16+'6a.melléklet (10)'!D16+'6a.melléklet (10)'!G16+'6a.melléklet (10)'!J16</f>
        <v>1107917</v>
      </c>
    </row>
    <row r="17" spans="1:13" ht="12.75">
      <c r="A17" s="97" t="s">
        <v>230</v>
      </c>
      <c r="B17" s="97">
        <f>+'[2]Terv (10)'!D17</f>
        <v>73787</v>
      </c>
      <c r="C17" s="97">
        <v>441</v>
      </c>
      <c r="D17" s="97">
        <f>+C17+B17</f>
        <v>74228</v>
      </c>
      <c r="E17" s="97">
        <f>+'[2]Terv (10)'!G17</f>
        <v>320940</v>
      </c>
      <c r="F17" s="97">
        <f>-438-38</f>
        <v>-476</v>
      </c>
      <c r="G17" s="97">
        <f>+F17+E17</f>
        <v>320464</v>
      </c>
      <c r="H17" s="97"/>
      <c r="I17" s="97"/>
      <c r="J17" s="97"/>
      <c r="K17" s="97">
        <f>SUM('[3]Terv'!B17+'[3]Terv'!E17+'[3]Terv'!H17+'[3]Terv'!K17)+'[3]Terv (2)'!B17+'[3]Terv (2)'!E17+'[3]Terv (2)'!H17+'[3]Terv (2)'!K17+'[3]Terv (3)'!B17+'[3]Terv (3)'!E17+'[3]Terv (3)'!H17+'[3]Terv (3)'!K17+'[3]Terv (4)'!B17+'[3]Terv (4)'!E17+'[3]Terv (4)'!H17+'[3]Terv (4)'!K17+'[3]Terv (5)'!B17+'[3]Terv (5)'!E17+'[3]Terv (5)'!H17+'[3]Terv (5)'!K17+'[3]Terv (6)'!B17+'[3]Terv (6)'!E17+'[3]Terv (6)'!H17+'[3]Terv (6)'!K17+'[3]Terv (7)'!B17+'[3]Terv (7)'!E17+'[3]Terv (7)'!H17+'[3]Terv (7)'!K17+'[3]Terv (8)'!B17+'[3]Terv (8)'!E17+'[3]Terv (8)'!H17+'[3]Terv (8)'!K17+'[3]Terv (9)'!B17+'[3]Terv (9)'!E17+'[3]Terv (9)'!H17+'[3]Terv (9)'!K17+'6a.melléklet (10)'!B17+'6a.melléklet (10)'!E17+'6a.melléklet (10)'!H17</f>
        <v>1452423</v>
      </c>
      <c r="L17" s="97">
        <f>SUM('[3]Terv'!C17+'[3]Terv'!F17+'[3]Terv'!I17+'[3]Terv'!L17)+'[3]Terv (2)'!C17+'[3]Terv (2)'!F17+'[3]Terv (2)'!I17+'[3]Terv (2)'!L17+'[3]Terv (3)'!C17+'[3]Terv (3)'!F17+'[3]Terv (3)'!I17+'[3]Terv (3)'!L17+'[3]Terv (4)'!C17+'[3]Terv (4)'!F17+'[3]Terv (4)'!I17+'[3]Terv (4)'!L17+'[3]Terv (5)'!C17+'[3]Terv (5)'!F17+'[3]Terv (5)'!I17+'[3]Terv (5)'!L17+'[3]Terv (6)'!C17+'[3]Terv (6)'!F17+'[3]Terv (6)'!I17+'[3]Terv (6)'!L17+'[3]Terv (7)'!C17+'[3]Terv (7)'!F17+'[3]Terv (7)'!I17+'[3]Terv (7)'!L17+'[3]Terv (8)'!C17+'[3]Terv (8)'!F17+'[3]Terv (8)'!I17+'[3]Terv (8)'!L17+'[3]Terv (9)'!C17+'[3]Terv (9)'!F17+'[3]Terv (9)'!I17+'[3]Terv (9)'!L17+'6a.melléklet (10)'!C17+'6a.melléklet (10)'!F17+'6a.melléklet (10)'!I17</f>
        <v>16119</v>
      </c>
      <c r="M17" s="97">
        <f>SUM('[3]Terv'!D17+'[3]Terv'!G17+'[3]Terv'!J17+'[3]Terv'!M17)+'[3]Terv (2)'!D17+'[3]Terv (2)'!G17+'[3]Terv (2)'!J17+'[3]Terv (2)'!M17+'[3]Terv (3)'!D17+'[3]Terv (3)'!G17+'[3]Terv (3)'!J17+'[3]Terv (3)'!M17+'[3]Terv (4)'!D17+'[3]Terv (4)'!G17+'[3]Terv (4)'!J17+'[3]Terv (4)'!M17+'[3]Terv (5)'!D17+'[3]Terv (5)'!G17+'[3]Terv (5)'!J17+'[3]Terv (5)'!M17+'[3]Terv (6)'!D17+'[3]Terv (6)'!G17+'[3]Terv (6)'!J17+'[3]Terv (6)'!M17+'[3]Terv (7)'!D17+'[3]Terv (7)'!G17+'[3]Terv (7)'!J17+'[3]Terv (7)'!M17+'[3]Terv (8)'!D17+'[3]Terv (8)'!G17+'[3]Terv (8)'!J17+'[3]Terv (8)'!M17+'[3]Terv (9)'!D17+'[3]Terv (9)'!G17+'[3]Terv (9)'!J17+'[3]Terv (9)'!M17+'6a.melléklet (10)'!D17+'6a.melléklet (10)'!G17+'6a.melléklet (10)'!J17</f>
        <v>1468542</v>
      </c>
    </row>
    <row r="18" spans="1:13" ht="12.75">
      <c r="A18" s="97" t="s">
        <v>231</v>
      </c>
      <c r="B18" s="97">
        <f>+'[2]Terv (10)'!D18</f>
        <v>0</v>
      </c>
      <c r="C18" s="97"/>
      <c r="D18" s="97">
        <f>+C18+B18</f>
        <v>0</v>
      </c>
      <c r="E18" s="97">
        <f>+'[2]Terv (10)'!G18</f>
        <v>0</v>
      </c>
      <c r="F18" s="97"/>
      <c r="G18" s="97">
        <f>+F18+E18</f>
        <v>0</v>
      </c>
      <c r="H18" s="97"/>
      <c r="I18" s="97"/>
      <c r="J18" s="97"/>
      <c r="K18" s="97">
        <f>SUM('[3]Terv'!B18+'[3]Terv'!E18+'[3]Terv'!H18+'[3]Terv'!K18)+'[3]Terv (2)'!B18+'[3]Terv (2)'!E18+'[3]Terv (2)'!H18+'[3]Terv (2)'!K18+'[3]Terv (3)'!B18+'[3]Terv (3)'!E18+'[3]Terv (3)'!H18+'[3]Terv (3)'!K18+'[3]Terv (4)'!B18+'[3]Terv (4)'!E18+'[3]Terv (4)'!H18+'[3]Terv (4)'!K18+'[3]Terv (5)'!B18+'[3]Terv (5)'!E18+'[3]Terv (5)'!H18+'[3]Terv (5)'!K18+'[3]Terv (6)'!B18+'[3]Terv (6)'!E18+'[3]Terv (6)'!H18+'[3]Terv (6)'!K18+'[3]Terv (7)'!B18+'[3]Terv (7)'!E18+'[3]Terv (7)'!H18+'[3]Terv (7)'!K18+'[3]Terv (8)'!B18+'[3]Terv (8)'!E18+'[3]Terv (8)'!H18+'[3]Terv (8)'!K18+'[3]Terv (9)'!B18+'[3]Terv (9)'!E18+'[3]Terv (9)'!H18+'[3]Terv (9)'!K18+'6a.melléklet (10)'!B18+'6a.melléklet (10)'!E18+'6a.melléklet (10)'!H18</f>
        <v>0</v>
      </c>
      <c r="L18" s="97">
        <f>SUM('[3]Terv'!C18+'[3]Terv'!F18+'[3]Terv'!I18+'[3]Terv'!L18)+'[3]Terv (2)'!C18+'[3]Terv (2)'!F18+'[3]Terv (2)'!I18+'[3]Terv (2)'!L18+'[3]Terv (3)'!C18+'[3]Terv (3)'!F18+'[3]Terv (3)'!I18+'[3]Terv (3)'!L18+'[3]Terv (4)'!C18+'[3]Terv (4)'!F18+'[3]Terv (4)'!I18+'[3]Terv (4)'!L18+'[3]Terv (5)'!C18+'[3]Terv (5)'!F18+'[3]Terv (5)'!I18+'[3]Terv (5)'!L18+'[3]Terv (6)'!C18+'[3]Terv (6)'!F18+'[3]Terv (6)'!I18+'[3]Terv (6)'!L18+'[3]Terv (7)'!C18+'[3]Terv (7)'!F18+'[3]Terv (7)'!I18+'[3]Terv (7)'!L18+'[3]Terv (8)'!C18+'[3]Terv (8)'!F18+'[3]Terv (8)'!I18+'[3]Terv (8)'!L18+'[3]Terv (9)'!C18+'[3]Terv (9)'!F18+'[3]Terv (9)'!I18+'[3]Terv (9)'!L18+'6a.melléklet (10)'!C18+'6a.melléklet (10)'!F18+'6a.melléklet (10)'!I18</f>
        <v>0</v>
      </c>
      <c r="M18" s="97">
        <f>SUM('[3]Terv'!D18+'[3]Terv'!G18+'[3]Terv'!J18+'[3]Terv'!M18)+'[3]Terv (2)'!D18+'[3]Terv (2)'!G18+'[3]Terv (2)'!J18+'[3]Terv (2)'!M18+'[3]Terv (3)'!D18+'[3]Terv (3)'!G18+'[3]Terv (3)'!J18+'[3]Terv (3)'!M18+'[3]Terv (4)'!D18+'[3]Terv (4)'!G18+'[3]Terv (4)'!J18+'[3]Terv (4)'!M18+'[3]Terv (5)'!D18+'[3]Terv (5)'!G18+'[3]Terv (5)'!J18+'[3]Terv (5)'!M18+'[3]Terv (6)'!D18+'[3]Terv (6)'!G18+'[3]Terv (6)'!J18+'[3]Terv (6)'!M18+'[3]Terv (7)'!D18+'[3]Terv (7)'!G18+'[3]Terv (7)'!J18+'[3]Terv (7)'!M18+'[3]Terv (8)'!D18+'[3]Terv (8)'!G18+'[3]Terv (8)'!J18+'[3]Terv (8)'!M18+'[3]Terv (9)'!D18+'[3]Terv (9)'!G18+'[3]Terv (9)'!J18+'[3]Terv (9)'!M18+'6a.melléklet (10)'!D18+'6a.melléklet (10)'!G18+'6a.melléklet (10)'!J18</f>
        <v>0</v>
      </c>
    </row>
    <row r="19" spans="1:13" ht="12.75">
      <c r="A19" s="97" t="s">
        <v>232</v>
      </c>
      <c r="B19" s="97">
        <f>+'[2]Terv (10)'!D19</f>
        <v>0</v>
      </c>
      <c r="C19" s="97"/>
      <c r="D19" s="97">
        <f>+C19+B19</f>
        <v>0</v>
      </c>
      <c r="E19" s="97">
        <f>+'[2]Terv (10)'!G19</f>
        <v>0</v>
      </c>
      <c r="F19" s="97"/>
      <c r="G19" s="97">
        <f>+F19+E19</f>
        <v>0</v>
      </c>
      <c r="H19" s="97"/>
      <c r="I19" s="97"/>
      <c r="J19" s="97"/>
      <c r="K19" s="97">
        <f>SUM('[3]Terv'!B19+'[3]Terv'!E19+'[3]Terv'!H19+'[3]Terv'!K19)+'[3]Terv (2)'!B19+'[3]Terv (2)'!E19+'[3]Terv (2)'!H19+'[3]Terv (2)'!K19+'[3]Terv (3)'!B19+'[3]Terv (3)'!E19+'[3]Terv (3)'!H19+'[3]Terv (3)'!K19+'[3]Terv (4)'!B19+'[3]Terv (4)'!E19+'[3]Terv (4)'!H19+'[3]Terv (4)'!K19+'[3]Terv (5)'!B19+'[3]Terv (5)'!E19+'[3]Terv (5)'!H19+'[3]Terv (5)'!K19+'[3]Terv (6)'!B19+'[3]Terv (6)'!E19+'[3]Terv (6)'!H19+'[3]Terv (6)'!K19+'[3]Terv (7)'!B19+'[3]Terv (7)'!E19+'[3]Terv (7)'!H19+'[3]Terv (7)'!K19+'[3]Terv (8)'!B19+'[3]Terv (8)'!E19+'[3]Terv (8)'!H19+'[3]Terv (8)'!K19+'[3]Terv (9)'!B19+'[3]Terv (9)'!E19+'[3]Terv (9)'!H19+'[3]Terv (9)'!K19+'6a.melléklet (10)'!B19+'6a.melléklet (10)'!E19+'6a.melléklet (10)'!H19</f>
        <v>1394</v>
      </c>
      <c r="L19" s="97">
        <f>SUM('[3]Terv'!C19+'[3]Terv'!F19+'[3]Terv'!I19+'[3]Terv'!L19)+'[3]Terv (2)'!C19+'[3]Terv (2)'!F19+'[3]Terv (2)'!I19+'[3]Terv (2)'!L19+'[3]Terv (3)'!C19+'[3]Terv (3)'!F19+'[3]Terv (3)'!I19+'[3]Terv (3)'!L19+'[3]Terv (4)'!C19+'[3]Terv (4)'!F19+'[3]Terv (4)'!I19+'[3]Terv (4)'!L19+'[3]Terv (5)'!C19+'[3]Terv (5)'!F19+'[3]Terv (5)'!I19+'[3]Terv (5)'!L19+'[3]Terv (6)'!C19+'[3]Terv (6)'!F19+'[3]Terv (6)'!I19+'[3]Terv (6)'!L19+'[3]Terv (7)'!C19+'[3]Terv (7)'!F19+'[3]Terv (7)'!I19+'[3]Terv (7)'!L19+'[3]Terv (8)'!C19+'[3]Terv (8)'!F19+'[3]Terv (8)'!I19+'[3]Terv (8)'!L19+'[3]Terv (9)'!C19+'[3]Terv (9)'!F19+'[3]Terv (9)'!I19+'[3]Terv (9)'!L19+'6a.melléklet (10)'!C19+'6a.melléklet (10)'!F19+'6a.melléklet (10)'!I19</f>
        <v>601</v>
      </c>
      <c r="M19" s="97">
        <f>SUM('[3]Terv'!D19+'[3]Terv'!G19+'[3]Terv'!J19+'[3]Terv'!M19)+'[3]Terv (2)'!D19+'[3]Terv (2)'!G19+'[3]Terv (2)'!J19+'[3]Terv (2)'!M19+'[3]Terv (3)'!D19+'[3]Terv (3)'!G19+'[3]Terv (3)'!J19+'[3]Terv (3)'!M19+'[3]Terv (4)'!D19+'[3]Terv (4)'!G19+'[3]Terv (4)'!J19+'[3]Terv (4)'!M19+'[3]Terv (5)'!D19+'[3]Terv (5)'!G19+'[3]Terv (5)'!J19+'[3]Terv (5)'!M19+'[3]Terv (6)'!D19+'[3]Terv (6)'!G19+'[3]Terv (6)'!J19+'[3]Terv (6)'!M19+'[3]Terv (7)'!D19+'[3]Terv (7)'!G19+'[3]Terv (7)'!J19+'[3]Terv (7)'!M19+'[3]Terv (8)'!D19+'[3]Terv (8)'!G19+'[3]Terv (8)'!J19+'[3]Terv (8)'!M19+'[3]Terv (9)'!D19+'[3]Terv (9)'!G19+'[3]Terv (9)'!J19+'[3]Terv (9)'!M19+'6a.melléklet (10)'!D19+'6a.melléklet (10)'!G19+'6a.melléklet (10)'!J19</f>
        <v>1995</v>
      </c>
    </row>
    <row r="20" spans="1:13" s="785" customFormat="1" ht="12.75">
      <c r="A20" s="98" t="s">
        <v>233</v>
      </c>
      <c r="B20" s="98">
        <f aca="true" t="shared" si="0" ref="B20:M20">SUM(B15:B19)</f>
        <v>321153</v>
      </c>
      <c r="C20" s="98">
        <f t="shared" si="0"/>
        <v>3227</v>
      </c>
      <c r="D20" s="98">
        <f t="shared" si="0"/>
        <v>324380</v>
      </c>
      <c r="E20" s="98">
        <f t="shared" si="0"/>
        <v>498123</v>
      </c>
      <c r="F20" s="98">
        <f t="shared" si="0"/>
        <v>10882</v>
      </c>
      <c r="G20" s="98">
        <f t="shared" si="0"/>
        <v>509005</v>
      </c>
      <c r="H20" s="98">
        <f t="shared" si="0"/>
        <v>0</v>
      </c>
      <c r="I20" s="98">
        <f t="shared" si="0"/>
        <v>0</v>
      </c>
      <c r="J20" s="98">
        <f t="shared" si="0"/>
        <v>0</v>
      </c>
      <c r="K20" s="98">
        <f t="shared" si="0"/>
        <v>5903440</v>
      </c>
      <c r="L20" s="98">
        <f t="shared" si="0"/>
        <v>56197</v>
      </c>
      <c r="M20" s="98">
        <f t="shared" si="0"/>
        <v>5959637</v>
      </c>
    </row>
    <row r="21" spans="1:13" ht="12.75">
      <c r="A21" s="97" t="s">
        <v>234</v>
      </c>
      <c r="B21" s="97">
        <f>+'[2]Terv (10)'!D21</f>
        <v>0</v>
      </c>
      <c r="C21" s="97"/>
      <c r="D21" s="97">
        <f>+C21+B21</f>
        <v>0</v>
      </c>
      <c r="E21" s="97">
        <f>+'[2]Terv (10)'!G21</f>
        <v>38647</v>
      </c>
      <c r="F21" s="97">
        <f>-300+7713</f>
        <v>7413</v>
      </c>
      <c r="G21" s="97">
        <f>+F21+E21</f>
        <v>46060</v>
      </c>
      <c r="H21" s="97"/>
      <c r="I21" s="97"/>
      <c r="J21" s="97"/>
      <c r="K21" s="97">
        <f>SUM('[3]Terv'!B21+'[3]Terv'!E21+'[3]Terv'!H21+'[3]Terv'!K21)+'[3]Terv (2)'!B21+'[3]Terv (2)'!E21+'[3]Terv (2)'!H21+'[3]Terv (2)'!K21+'[3]Terv (3)'!B21+'[3]Terv (3)'!E21+'[3]Terv (3)'!H21+'[3]Terv (3)'!K21+'[3]Terv (4)'!B21+'[3]Terv (4)'!E21+'[3]Terv (4)'!H21+'[3]Terv (4)'!K21+'[3]Terv (5)'!B21+'[3]Terv (5)'!E21+'[3]Terv (5)'!H21+'[3]Terv (5)'!K21+'[3]Terv (6)'!B21+'[3]Terv (6)'!E21+'[3]Terv (6)'!H21+'[3]Terv (6)'!K21+'[3]Terv (7)'!B21+'[3]Terv (7)'!E21+'[3]Terv (7)'!H21+'[3]Terv (7)'!K21+'[3]Terv (8)'!B21+'[3]Terv (8)'!E21+'[3]Terv (8)'!H21+'[3]Terv (8)'!K21+'[3]Terv (9)'!B21+'[3]Terv (9)'!E21+'[3]Terv (9)'!H21+'[3]Terv (9)'!K21+'6a.melléklet (10)'!B21+'6a.melléklet (10)'!E21+'6a.melléklet (10)'!H21</f>
        <v>235197</v>
      </c>
      <c r="L21" s="97">
        <f>SUM('[3]Terv'!C21+'[3]Terv'!F21+'[3]Terv'!I21+'[3]Terv'!L21)+'[3]Terv (2)'!C21+'[3]Terv (2)'!F21+'[3]Terv (2)'!I21+'[3]Terv (2)'!L21+'[3]Terv (3)'!C21+'[3]Terv (3)'!F21+'[3]Terv (3)'!I21+'[3]Terv (3)'!L21+'[3]Terv (4)'!C21+'[3]Terv (4)'!F21+'[3]Terv (4)'!I21+'[3]Terv (4)'!L21+'[3]Terv (5)'!C21+'[3]Terv (5)'!F21+'[3]Terv (5)'!I21+'[3]Terv (5)'!L21+'[3]Terv (6)'!C21+'[3]Terv (6)'!F21+'[3]Terv (6)'!I21+'[3]Terv (6)'!L21+'[3]Terv (7)'!C21+'[3]Terv (7)'!F21+'[3]Terv (7)'!I21+'[3]Terv (7)'!L21+'[3]Terv (8)'!C21+'[3]Terv (8)'!F21+'[3]Terv (8)'!I21+'[3]Terv (8)'!L21+'[3]Terv (9)'!C21+'[3]Terv (9)'!F21+'[3]Terv (9)'!I21+'[3]Terv (9)'!L21+'6a.melléklet (10)'!C21+'6a.melléklet (10)'!F21+'6a.melléklet (10)'!I21</f>
        <v>7479</v>
      </c>
      <c r="M21" s="97">
        <f>SUM('[3]Terv'!D21+'[3]Terv'!G21+'[3]Terv'!J21+'[3]Terv'!M21)+'[3]Terv (2)'!D21+'[3]Terv (2)'!G21+'[3]Terv (2)'!J21+'[3]Terv (2)'!M21+'[3]Terv (3)'!D21+'[3]Terv (3)'!G21+'[3]Terv (3)'!J21+'[3]Terv (3)'!M21+'[3]Terv (4)'!D21+'[3]Terv (4)'!G21+'[3]Terv (4)'!J21+'[3]Terv (4)'!M21+'[3]Terv (5)'!D21+'[3]Terv (5)'!G21+'[3]Terv (5)'!J21+'[3]Terv (5)'!M21+'[3]Terv (6)'!D21+'[3]Terv (6)'!G21+'[3]Terv (6)'!J21+'[3]Terv (6)'!M21+'[3]Terv (7)'!D21+'[3]Terv (7)'!G21+'[3]Terv (7)'!J21+'[3]Terv (7)'!M21+'[3]Terv (8)'!D21+'[3]Terv (8)'!G21+'[3]Terv (8)'!J21+'[3]Terv (8)'!M21+'[3]Terv (9)'!D21+'[3]Terv (9)'!G21+'[3]Terv (9)'!J21+'[3]Terv (9)'!M21+'6a.melléklet (10)'!D21+'6a.melléklet (10)'!G21+'6a.melléklet (10)'!J21</f>
        <v>242676</v>
      </c>
    </row>
    <row r="22" spans="1:13" ht="12.75">
      <c r="A22" s="97" t="s">
        <v>627</v>
      </c>
      <c r="B22" s="97">
        <f>+'[2]Terv (10)'!D22</f>
        <v>0</v>
      </c>
      <c r="C22" s="97">
        <v>197</v>
      </c>
      <c r="D22" s="97">
        <f>+C22+B22</f>
        <v>197</v>
      </c>
      <c r="E22" s="97">
        <f>+'[2]Terv (10)'!G22</f>
        <v>5014</v>
      </c>
      <c r="F22" s="97">
        <f>2287+163</f>
        <v>2450</v>
      </c>
      <c r="G22" s="97">
        <f>+F22+E22</f>
        <v>7464</v>
      </c>
      <c r="H22" s="97"/>
      <c r="I22" s="97"/>
      <c r="J22" s="97"/>
      <c r="K22" s="97">
        <f>SUM('[3]Terv'!B22+'[3]Terv'!E22+'[3]Terv'!H22+'[3]Terv'!K22)+'[3]Terv (2)'!B22+'[3]Terv (2)'!E22+'[3]Terv (2)'!H22+'[3]Terv (2)'!K22+'[3]Terv (3)'!B22+'[3]Terv (3)'!E22+'[3]Terv (3)'!H22+'[3]Terv (3)'!K22+'[3]Terv (4)'!B22+'[3]Terv (4)'!E22+'[3]Terv (4)'!H22+'[3]Terv (4)'!K22+'[3]Terv (5)'!B22+'[3]Terv (5)'!E22+'[3]Terv (5)'!H22+'[3]Terv (5)'!K22+'[3]Terv (6)'!B22+'[3]Terv (6)'!E22+'[3]Terv (6)'!H22+'[3]Terv (6)'!K22+'[3]Terv (7)'!B22+'[3]Terv (7)'!E22+'[3]Terv (7)'!H22+'[3]Terv (7)'!K22+'[3]Terv (8)'!B22+'[3]Terv (8)'!E22+'[3]Terv (8)'!H22+'[3]Terv (8)'!K22+'[3]Terv (9)'!B22+'[3]Terv (9)'!E22+'[3]Terv (9)'!H22+'[3]Terv (9)'!K22+'6a.melléklet (10)'!B22+'6a.melléklet (10)'!E22+'6a.melléklet (10)'!H22</f>
        <v>44123</v>
      </c>
      <c r="L22" s="97">
        <f>SUM('[3]Terv'!C22+'[3]Terv'!F22+'[3]Terv'!I22+'[3]Terv'!L22)+'[3]Terv (2)'!C22+'[3]Terv (2)'!F22+'[3]Terv (2)'!I22+'[3]Terv (2)'!L22+'[3]Terv (3)'!C22+'[3]Terv (3)'!F22+'[3]Terv (3)'!I22+'[3]Terv (3)'!L22+'[3]Terv (4)'!C22+'[3]Terv (4)'!F22+'[3]Terv (4)'!I22+'[3]Terv (4)'!L22+'[3]Terv (5)'!C22+'[3]Terv (5)'!F22+'[3]Terv (5)'!I22+'[3]Terv (5)'!L22+'[3]Terv (6)'!C22+'[3]Terv (6)'!F22+'[3]Terv (6)'!I22+'[3]Terv (6)'!L22+'[3]Terv (7)'!C22+'[3]Terv (7)'!F22+'[3]Terv (7)'!I22+'[3]Terv (7)'!L22+'[3]Terv (8)'!C22+'[3]Terv (8)'!F22+'[3]Terv (8)'!I22+'[3]Terv (8)'!L22+'[3]Terv (9)'!C22+'[3]Terv (9)'!F22+'[3]Terv (9)'!I22+'[3]Terv (9)'!L22+'6a.melléklet (10)'!C22+'6a.melléklet (10)'!F22+'6a.melléklet (10)'!I22</f>
        <v>8580</v>
      </c>
      <c r="M22" s="97">
        <f>SUM('[3]Terv'!D22+'[3]Terv'!G22+'[3]Terv'!J22+'[3]Terv'!M22)+'[3]Terv (2)'!D22+'[3]Terv (2)'!G22+'[3]Terv (2)'!J22+'[3]Terv (2)'!M22+'[3]Terv (3)'!D22+'[3]Terv (3)'!G22+'[3]Terv (3)'!J22+'[3]Terv (3)'!M22+'[3]Terv (4)'!D22+'[3]Terv (4)'!G22+'[3]Terv (4)'!J22+'[3]Terv (4)'!M22+'[3]Terv (5)'!D22+'[3]Terv (5)'!G22+'[3]Terv (5)'!J22+'[3]Terv (5)'!M22+'[3]Terv (6)'!D22+'[3]Terv (6)'!G22+'[3]Terv (6)'!J22+'[3]Terv (6)'!M22+'[3]Terv (7)'!D22+'[3]Terv (7)'!G22+'[3]Terv (7)'!J22+'[3]Terv (7)'!M22+'[3]Terv (8)'!D22+'[3]Terv (8)'!G22+'[3]Terv (8)'!J22+'[3]Terv (8)'!M22+'[3]Terv (9)'!D22+'[3]Terv (9)'!G22+'[3]Terv (9)'!J22+'[3]Terv (9)'!M22+'6a.melléklet (10)'!D22+'6a.melléklet (10)'!G22+'6a.melléklet (10)'!J22</f>
        <v>52703</v>
      </c>
    </row>
    <row r="23" spans="1:13" ht="12.75">
      <c r="A23" s="97" t="s">
        <v>451</v>
      </c>
      <c r="B23" s="97">
        <f>+'[2]Terv (10)'!D23</f>
        <v>0</v>
      </c>
      <c r="C23" s="97"/>
      <c r="D23" s="97">
        <f>+C23+B23</f>
        <v>0</v>
      </c>
      <c r="E23" s="97">
        <f>+'[2]Terv (10)'!G23</f>
        <v>0</v>
      </c>
      <c r="F23" s="97"/>
      <c r="G23" s="97">
        <f>+F23+E23</f>
        <v>0</v>
      </c>
      <c r="H23" s="97"/>
      <c r="I23" s="97"/>
      <c r="J23" s="97"/>
      <c r="K23" s="97">
        <f>SUM('[3]Terv'!B23+'[3]Terv'!E23+'[3]Terv'!H23+'[3]Terv'!K23)+'[3]Terv (2)'!B23+'[3]Terv (2)'!E23+'[3]Terv (2)'!H23+'[3]Terv (2)'!K23+'[3]Terv (3)'!B23+'[3]Terv (3)'!E23+'[3]Terv (3)'!H23+'[3]Terv (3)'!K23+'[3]Terv (4)'!B23+'[3]Terv (4)'!E23+'[3]Terv (4)'!H23+'[3]Terv (4)'!K23+'[3]Terv (5)'!B23+'[3]Terv (5)'!E23+'[3]Terv (5)'!H23+'[3]Terv (5)'!K23+'[3]Terv (6)'!B23+'[3]Terv (6)'!E23+'[3]Terv (6)'!H23+'[3]Terv (6)'!K23+'[3]Terv (7)'!B23+'[3]Terv (7)'!E23+'[3]Terv (7)'!H23+'[3]Terv (7)'!K23+'[3]Terv (8)'!B23+'[3]Terv (8)'!E23+'[3]Terv (8)'!H23+'[3]Terv (8)'!K23+'[3]Terv (9)'!B23+'[3]Terv (9)'!E23+'[3]Terv (9)'!H23+'[3]Terv (9)'!K23+'6a.melléklet (10)'!B23+'6a.melléklet (10)'!E23+'6a.melléklet (10)'!H23</f>
        <v>0</v>
      </c>
      <c r="L23" s="97">
        <f>SUM('[3]Terv'!C23+'[3]Terv'!F23+'[3]Terv'!I23+'[3]Terv'!L23)+'[3]Terv (2)'!C23+'[3]Terv (2)'!F23+'[3]Terv (2)'!I23+'[3]Terv (2)'!L23+'[3]Terv (3)'!C23+'[3]Terv (3)'!F23+'[3]Terv (3)'!I23+'[3]Terv (3)'!L23+'[3]Terv (4)'!C23+'[3]Terv (4)'!F23+'[3]Terv (4)'!I23+'[3]Terv (4)'!L23+'[3]Terv (5)'!C23+'[3]Terv (5)'!F23+'[3]Terv (5)'!I23+'[3]Terv (5)'!L23+'[3]Terv (6)'!C23+'[3]Terv (6)'!F23+'[3]Terv (6)'!I23+'[3]Terv (6)'!L23+'[3]Terv (7)'!C23+'[3]Terv (7)'!F23+'[3]Terv (7)'!I23+'[3]Terv (7)'!L23+'[3]Terv (8)'!C23+'[3]Terv (8)'!F23+'[3]Terv (8)'!I23+'[3]Terv (8)'!L23+'[3]Terv (9)'!C23+'[3]Terv (9)'!F23+'[3]Terv (9)'!I23+'[3]Terv (9)'!L23+'6a.melléklet (10)'!C23+'6a.melléklet (10)'!F23+'6a.melléklet (10)'!I23</f>
        <v>0</v>
      </c>
      <c r="M23" s="97">
        <f>SUM('[3]Terv'!D23+'[3]Terv'!G23+'[3]Terv'!J23+'[3]Terv'!M23)+'[3]Terv (2)'!D23+'[3]Terv (2)'!G23+'[3]Terv (2)'!J23+'[3]Terv (2)'!M23+'[3]Terv (3)'!D23+'[3]Terv (3)'!G23+'[3]Terv (3)'!J23+'[3]Terv (3)'!M23+'[3]Terv (4)'!D23+'[3]Terv (4)'!G23+'[3]Terv (4)'!J23+'[3]Terv (4)'!M23+'[3]Terv (5)'!D23+'[3]Terv (5)'!G23+'[3]Terv (5)'!J23+'[3]Terv (5)'!M23+'[3]Terv (6)'!D23+'[3]Terv (6)'!G23+'[3]Terv (6)'!J23+'[3]Terv (6)'!M23+'[3]Terv (7)'!D23+'[3]Terv (7)'!G23+'[3]Terv (7)'!J23+'[3]Terv (7)'!M23+'[3]Terv (8)'!D23+'[3]Terv (8)'!G23+'[3]Terv (8)'!J23+'[3]Terv (8)'!M23+'[3]Terv (9)'!D23+'[3]Terv (9)'!G23+'[3]Terv (9)'!J23+'[3]Terv (9)'!M23+'6a.melléklet (10)'!D23+'6a.melléklet (10)'!G23+'6a.melléklet (10)'!J23</f>
        <v>0</v>
      </c>
    </row>
    <row r="24" spans="1:13" s="785" customFormat="1" ht="12.75">
      <c r="A24" s="98" t="s">
        <v>62</v>
      </c>
      <c r="B24" s="98">
        <f aca="true" t="shared" si="1" ref="B24:M24">SUM(B21:B23)</f>
        <v>0</v>
      </c>
      <c r="C24" s="98">
        <f t="shared" si="1"/>
        <v>197</v>
      </c>
      <c r="D24" s="98">
        <f t="shared" si="1"/>
        <v>197</v>
      </c>
      <c r="E24" s="98">
        <f t="shared" si="1"/>
        <v>43661</v>
      </c>
      <c r="F24" s="98">
        <f t="shared" si="1"/>
        <v>9863</v>
      </c>
      <c r="G24" s="98">
        <f t="shared" si="1"/>
        <v>53524</v>
      </c>
      <c r="H24" s="98">
        <f t="shared" si="1"/>
        <v>0</v>
      </c>
      <c r="I24" s="98">
        <f t="shared" si="1"/>
        <v>0</v>
      </c>
      <c r="J24" s="98">
        <f t="shared" si="1"/>
        <v>0</v>
      </c>
      <c r="K24" s="98">
        <f t="shared" si="1"/>
        <v>279320</v>
      </c>
      <c r="L24" s="98">
        <f t="shared" si="1"/>
        <v>16059</v>
      </c>
      <c r="M24" s="98">
        <f t="shared" si="1"/>
        <v>295379</v>
      </c>
    </row>
    <row r="25" spans="1:13" s="785" customFormat="1" ht="13.5">
      <c r="A25" s="100" t="s">
        <v>63</v>
      </c>
      <c r="B25" s="98">
        <f aca="true" t="shared" si="2" ref="B25:M25">SUM(B20+B24)</f>
        <v>321153</v>
      </c>
      <c r="C25" s="98">
        <f t="shared" si="2"/>
        <v>3424</v>
      </c>
      <c r="D25" s="98">
        <f t="shared" si="2"/>
        <v>324577</v>
      </c>
      <c r="E25" s="98">
        <f t="shared" si="2"/>
        <v>541784</v>
      </c>
      <c r="F25" s="98">
        <f t="shared" si="2"/>
        <v>20745</v>
      </c>
      <c r="G25" s="98">
        <f t="shared" si="2"/>
        <v>562529</v>
      </c>
      <c r="H25" s="98">
        <f t="shared" si="2"/>
        <v>0</v>
      </c>
      <c r="I25" s="98">
        <f t="shared" si="2"/>
        <v>0</v>
      </c>
      <c r="J25" s="98">
        <f t="shared" si="2"/>
        <v>0</v>
      </c>
      <c r="K25" s="98">
        <f t="shared" si="2"/>
        <v>6182760</v>
      </c>
      <c r="L25" s="98">
        <f t="shared" si="2"/>
        <v>72256</v>
      </c>
      <c r="M25" s="98">
        <f t="shared" si="2"/>
        <v>6255016</v>
      </c>
    </row>
    <row r="26" spans="1:13" s="785" customFormat="1" ht="12.75">
      <c r="A26" s="98" t="s">
        <v>64</v>
      </c>
      <c r="B26" s="98"/>
      <c r="C26" s="98"/>
      <c r="D26" s="97"/>
      <c r="E26" s="98"/>
      <c r="F26" s="98"/>
      <c r="G26" s="97"/>
      <c r="H26" s="98"/>
      <c r="I26" s="98"/>
      <c r="J26" s="97"/>
      <c r="K26" s="98"/>
      <c r="L26" s="98"/>
      <c r="M26" s="97"/>
    </row>
    <row r="27" spans="1:13" ht="12.75">
      <c r="A27" s="97" t="s">
        <v>65</v>
      </c>
      <c r="B27" s="97">
        <f>+'[2]Terv (10)'!D27</f>
        <v>17814</v>
      </c>
      <c r="C27" s="97"/>
      <c r="D27" s="97">
        <f aca="true" t="shared" si="3" ref="D27:D35">+C27+B27</f>
        <v>17814</v>
      </c>
      <c r="E27" s="97">
        <f>+'[2]Terv (10)'!G27</f>
        <v>1793</v>
      </c>
      <c r="F27" s="97"/>
      <c r="G27" s="97">
        <f aca="true" t="shared" si="4" ref="G27:G35">+F27+E27</f>
        <v>1793</v>
      </c>
      <c r="H27" s="97"/>
      <c r="I27" s="97"/>
      <c r="J27" s="97"/>
      <c r="K27" s="97">
        <f>SUM('[3]Terv'!B27+'[3]Terv'!E27+'[3]Terv'!H27+'[3]Terv'!K27)+'[3]Terv (2)'!B27+'[3]Terv (2)'!E27+'[3]Terv (2)'!H27+'[3]Terv (2)'!K27+'[3]Terv (3)'!B27+'[3]Terv (3)'!E27+'[3]Terv (3)'!H27+'[3]Terv (3)'!K27+'[3]Terv (4)'!B27+'[3]Terv (4)'!E27+'[3]Terv (4)'!H27+'[3]Terv (4)'!K27+'[3]Terv (5)'!B27+'[3]Terv (5)'!E27+'[3]Terv (5)'!H27+'[3]Terv (5)'!K27+'[3]Terv (6)'!B27+'[3]Terv (6)'!E27+'[3]Terv (6)'!H27+'[3]Terv (6)'!K27+'[3]Terv (7)'!B27+'[3]Terv (7)'!E27+'[3]Terv (7)'!H27+'[3]Terv (7)'!K27+'[3]Terv (8)'!B27+'[3]Terv (8)'!E27+'[3]Terv (8)'!H27+'[3]Terv (8)'!K27+'[3]Terv (9)'!B27+'[3]Terv (9)'!E27+'[3]Terv (9)'!H27+'[3]Terv (9)'!K27+'6a.melléklet (10)'!B27+'6a.melléklet (10)'!E27+'6a.melléklet (10)'!H27</f>
        <v>196864</v>
      </c>
      <c r="L27" s="97">
        <f>SUM('[3]Terv'!C27+'[3]Terv'!F27+'[3]Terv'!I27+'[3]Terv'!L27)+'[3]Terv (2)'!C27+'[3]Terv (2)'!F27+'[3]Terv (2)'!I27+'[3]Terv (2)'!L27+'[3]Terv (3)'!C27+'[3]Terv (3)'!F27+'[3]Terv (3)'!I27+'[3]Terv (3)'!L27+'[3]Terv (4)'!C27+'[3]Terv (4)'!F27+'[3]Terv (4)'!I27+'[3]Terv (4)'!L27+'[3]Terv (5)'!C27+'[3]Terv (5)'!F27+'[3]Terv (5)'!I27+'[3]Terv (5)'!L27+'[3]Terv (6)'!C27+'[3]Terv (6)'!F27+'[3]Terv (6)'!I27+'[3]Terv (6)'!L27+'[3]Terv (7)'!C27+'[3]Terv (7)'!F27+'[3]Terv (7)'!I27+'[3]Terv (7)'!L27+'[3]Terv (8)'!C27+'[3]Terv (8)'!F27+'[3]Terv (8)'!I27+'[3]Terv (8)'!L27+'[3]Terv (9)'!C27+'[3]Terv (9)'!F27+'[3]Terv (9)'!I27+'[3]Terv (9)'!L27+'6a.melléklet (10)'!C27+'6a.melléklet (10)'!F27+'6a.melléklet (10)'!I27</f>
        <v>4670</v>
      </c>
      <c r="M27" s="97">
        <f>SUM('[3]Terv'!D27+'[3]Terv'!G27+'[3]Terv'!J27+'[3]Terv'!M27)+'[3]Terv (2)'!D27+'[3]Terv (2)'!G27+'[3]Terv (2)'!J27+'[3]Terv (2)'!M27+'[3]Terv (3)'!D27+'[3]Terv (3)'!G27+'[3]Terv (3)'!J27+'[3]Terv (3)'!M27+'[3]Terv (4)'!D27+'[3]Terv (4)'!G27+'[3]Terv (4)'!J27+'[3]Terv (4)'!M27+'[3]Terv (5)'!D27+'[3]Terv (5)'!G27+'[3]Terv (5)'!J27+'[3]Terv (5)'!M27+'[3]Terv (6)'!D27+'[3]Terv (6)'!G27+'[3]Terv (6)'!J27+'[3]Terv (6)'!M27+'[3]Terv (7)'!D27+'[3]Terv (7)'!G27+'[3]Terv (7)'!J27+'[3]Terv (7)'!M27+'[3]Terv (8)'!D27+'[3]Terv (8)'!G27+'[3]Terv (8)'!J27+'[3]Terv (8)'!M27+'[3]Terv (9)'!D27+'[3]Terv (9)'!G27+'[3]Terv (9)'!J27+'[3]Terv (9)'!M27+'6a.melléklet (10)'!D27+'6a.melléklet (10)'!G27+'6a.melléklet (10)'!J27</f>
        <v>201534</v>
      </c>
    </row>
    <row r="28" spans="1:13" ht="12.75">
      <c r="A28" s="97" t="s">
        <v>66</v>
      </c>
      <c r="B28" s="97">
        <f>+'[2]Terv (10)'!D28</f>
        <v>8951</v>
      </c>
      <c r="C28" s="97"/>
      <c r="D28" s="97">
        <f t="shared" si="3"/>
        <v>8951</v>
      </c>
      <c r="E28" s="97">
        <f>+'[2]Terv (10)'!G28</f>
        <v>5393</v>
      </c>
      <c r="F28" s="97">
        <v>2</v>
      </c>
      <c r="G28" s="97">
        <f t="shared" si="4"/>
        <v>5395</v>
      </c>
      <c r="H28" s="97"/>
      <c r="I28" s="97"/>
      <c r="J28" s="97"/>
      <c r="K28" s="97">
        <f>SUM('[3]Terv'!B28+'[3]Terv'!E28+'[3]Terv'!H28+'[3]Terv'!K28)+'[3]Terv (2)'!B28+'[3]Terv (2)'!E28+'[3]Terv (2)'!H28+'[3]Terv (2)'!K28+'[3]Terv (3)'!B28+'[3]Terv (3)'!E28+'[3]Terv (3)'!H28+'[3]Terv (3)'!K28+'[3]Terv (4)'!B28+'[3]Terv (4)'!E28+'[3]Terv (4)'!H28+'[3]Terv (4)'!K28+'[3]Terv (5)'!B28+'[3]Terv (5)'!E28+'[3]Terv (5)'!H28+'[3]Terv (5)'!K28+'[3]Terv (6)'!B28+'[3]Terv (6)'!E28+'[3]Terv (6)'!H28+'[3]Terv (6)'!K28+'[3]Terv (7)'!B28+'[3]Terv (7)'!E28+'[3]Terv (7)'!H28+'[3]Terv (7)'!K28+'[3]Terv (8)'!B28+'[3]Terv (8)'!E28+'[3]Terv (8)'!H28+'[3]Terv (8)'!K28+'[3]Terv (9)'!B28+'[3]Terv (9)'!E28+'[3]Terv (9)'!H28+'[3]Terv (9)'!K28+'6a.melléklet (10)'!B28+'6a.melléklet (10)'!E28+'6a.melléklet (10)'!H28</f>
        <v>14344</v>
      </c>
      <c r="L28" s="97">
        <f>SUM('[3]Terv'!C28+'[3]Terv'!F28+'[3]Terv'!I28+'[3]Terv'!L28)+'[3]Terv (2)'!C28+'[3]Terv (2)'!F28+'[3]Terv (2)'!I28+'[3]Terv (2)'!L28+'[3]Terv (3)'!C28+'[3]Terv (3)'!F28+'[3]Terv (3)'!I28+'[3]Terv (3)'!L28+'[3]Terv (4)'!C28+'[3]Terv (4)'!F28+'[3]Terv (4)'!I28+'[3]Terv (4)'!L28+'[3]Terv (5)'!C28+'[3]Terv (5)'!F28+'[3]Terv (5)'!I28+'[3]Terv (5)'!L28+'[3]Terv (6)'!C28+'[3]Terv (6)'!F28+'[3]Terv (6)'!I28+'[3]Terv (6)'!L28+'[3]Terv (7)'!C28+'[3]Terv (7)'!F28+'[3]Terv (7)'!I28+'[3]Terv (7)'!L28+'[3]Terv (8)'!C28+'[3]Terv (8)'!F28+'[3]Terv (8)'!I28+'[3]Terv (8)'!L28+'[3]Terv (9)'!C28+'[3]Terv (9)'!F28+'[3]Terv (9)'!I28+'[3]Terv (9)'!L28+'6a.melléklet (10)'!C28+'6a.melléklet (10)'!F28+'6a.melléklet (10)'!I28</f>
        <v>1394</v>
      </c>
      <c r="M28" s="97">
        <f>SUM('[3]Terv'!D28+'[3]Terv'!G28+'[3]Terv'!J28+'[3]Terv'!M28)+'[3]Terv (2)'!D28+'[3]Terv (2)'!G28+'[3]Terv (2)'!J28+'[3]Terv (2)'!M28+'[3]Terv (3)'!D28+'[3]Terv (3)'!G28+'[3]Terv (3)'!J28+'[3]Terv (3)'!M28+'[3]Terv (4)'!D28+'[3]Terv (4)'!G28+'[3]Terv (4)'!J28+'[3]Terv (4)'!M28+'[3]Terv (5)'!D28+'[3]Terv (5)'!G28+'[3]Terv (5)'!J28+'[3]Terv (5)'!M28+'[3]Terv (6)'!D28+'[3]Terv (6)'!G28+'[3]Terv (6)'!J28+'[3]Terv (6)'!M28+'[3]Terv (7)'!D28+'[3]Terv (7)'!G28+'[3]Terv (7)'!J28+'[3]Terv (7)'!M28+'[3]Terv (8)'!D28+'[3]Terv (8)'!G28+'[3]Terv (8)'!J28+'[3]Terv (8)'!M28+'[3]Terv (9)'!D28+'[3]Terv (9)'!G28+'[3]Terv (9)'!J28+'[3]Terv (9)'!M28+'6a.melléklet (10)'!D28+'6a.melléklet (10)'!G28+'6a.melléklet (10)'!J28</f>
        <v>15738</v>
      </c>
    </row>
    <row r="29" spans="1:13" ht="12.75">
      <c r="A29" s="97" t="s">
        <v>67</v>
      </c>
      <c r="B29" s="97">
        <f>+'[2]Terv (10)'!D29</f>
        <v>213</v>
      </c>
      <c r="C29" s="97"/>
      <c r="D29" s="97">
        <f t="shared" si="3"/>
        <v>213</v>
      </c>
      <c r="E29" s="97">
        <f>+'[2]Terv (10)'!G29</f>
        <v>2999</v>
      </c>
      <c r="F29" s="97">
        <v>2782</v>
      </c>
      <c r="G29" s="97">
        <f t="shared" si="4"/>
        <v>5781</v>
      </c>
      <c r="H29" s="97"/>
      <c r="I29" s="97"/>
      <c r="J29" s="97"/>
      <c r="K29" s="97">
        <f>SUM('[3]Terv'!B29+'[3]Terv'!E29+'[3]Terv'!H29+'[3]Terv'!K29)+'[3]Terv (2)'!B29+'[3]Terv (2)'!E29+'[3]Terv (2)'!H29+'[3]Terv (2)'!K29+'[3]Terv (3)'!B29+'[3]Terv (3)'!E29+'[3]Terv (3)'!H29+'[3]Terv (3)'!K29+'[3]Terv (4)'!B29+'[3]Terv (4)'!E29+'[3]Terv (4)'!H29+'[3]Terv (4)'!K29+'[3]Terv (5)'!B29+'[3]Terv (5)'!E29+'[3]Terv (5)'!H29+'[3]Terv (5)'!K29+'[3]Terv (6)'!B29+'[3]Terv (6)'!E29+'[3]Terv (6)'!H29+'[3]Terv (6)'!K29+'[3]Terv (7)'!B29+'[3]Terv (7)'!E29+'[3]Terv (7)'!H29+'[3]Terv (7)'!K29+'[3]Terv (8)'!B29+'[3]Terv (8)'!E29+'[3]Terv (8)'!H29+'[3]Terv (8)'!K29+'[3]Terv (9)'!B29+'[3]Terv (9)'!E29+'[3]Terv (9)'!H29+'[3]Terv (9)'!K29+'6a.melléklet (10)'!B29+'6a.melléklet (10)'!E29+'6a.melléklet (10)'!H29</f>
        <v>24031</v>
      </c>
      <c r="L29" s="97">
        <f>SUM('[3]Terv'!C29+'[3]Terv'!F29+'[3]Terv'!I29+'[3]Terv'!L29)+'[3]Terv (2)'!C29+'[3]Terv (2)'!F29+'[3]Terv (2)'!I29+'[3]Terv (2)'!L29+'[3]Terv (3)'!C29+'[3]Terv (3)'!F29+'[3]Terv (3)'!I29+'[3]Terv (3)'!L29+'[3]Terv (4)'!C29+'[3]Terv (4)'!F29+'[3]Terv (4)'!I29+'[3]Terv (4)'!L29+'[3]Terv (5)'!C29+'[3]Terv (5)'!F29+'[3]Terv (5)'!I29+'[3]Terv (5)'!L29+'[3]Terv (6)'!C29+'[3]Terv (6)'!F29+'[3]Terv (6)'!I29+'[3]Terv (6)'!L29+'[3]Terv (7)'!C29+'[3]Terv (7)'!F29+'[3]Terv (7)'!I29+'[3]Terv (7)'!L29+'[3]Terv (8)'!C29+'[3]Terv (8)'!F29+'[3]Terv (8)'!I29+'[3]Terv (8)'!L29+'[3]Terv (9)'!C29+'[3]Terv (9)'!F29+'[3]Terv (9)'!I29+'[3]Terv (9)'!L29+'6a.melléklet (10)'!C29+'6a.melléklet (10)'!F29+'6a.melléklet (10)'!I29</f>
        <v>10750</v>
      </c>
      <c r="M29" s="97">
        <f>SUM('[3]Terv'!D29+'[3]Terv'!G29+'[3]Terv'!J29+'[3]Terv'!M29)+'[3]Terv (2)'!D29+'[3]Terv (2)'!G29+'[3]Terv (2)'!J29+'[3]Terv (2)'!M29+'[3]Terv (3)'!D29+'[3]Terv (3)'!G29+'[3]Terv (3)'!J29+'[3]Terv (3)'!M29+'[3]Terv (4)'!D29+'[3]Terv (4)'!G29+'[3]Terv (4)'!J29+'[3]Terv (4)'!M29+'[3]Terv (5)'!D29+'[3]Terv (5)'!G29+'[3]Terv (5)'!J29+'[3]Terv (5)'!M29+'[3]Terv (6)'!D29+'[3]Terv (6)'!G29+'[3]Terv (6)'!J29+'[3]Terv (6)'!M29+'[3]Terv (7)'!D29+'[3]Terv (7)'!G29+'[3]Terv (7)'!J29+'[3]Terv (7)'!M29+'[3]Terv (8)'!D29+'[3]Terv (8)'!G29+'[3]Terv (8)'!J29+'[3]Terv (8)'!M29+'[3]Terv (9)'!D29+'[3]Terv (9)'!G29+'[3]Terv (9)'!J29+'[3]Terv (9)'!M29+'6a.melléklet (10)'!D29+'6a.melléklet (10)'!G29+'6a.melléklet (10)'!J29</f>
        <v>34781</v>
      </c>
    </row>
    <row r="30" spans="1:13" ht="12.75">
      <c r="A30" s="97" t="s">
        <v>628</v>
      </c>
      <c r="B30" s="97">
        <f>+'[2]Terv (10)'!D30</f>
        <v>4876</v>
      </c>
      <c r="C30" s="97"/>
      <c r="D30" s="97">
        <f t="shared" si="3"/>
        <v>4876</v>
      </c>
      <c r="E30" s="97">
        <f>+'[2]Terv (10)'!G30</f>
        <v>1707</v>
      </c>
      <c r="F30" s="97">
        <v>1054</v>
      </c>
      <c r="G30" s="97">
        <f t="shared" si="4"/>
        <v>2761</v>
      </c>
      <c r="H30" s="97"/>
      <c r="I30" s="97"/>
      <c r="J30" s="97"/>
      <c r="K30" s="97">
        <f>SUM('[3]Terv'!B30+'[3]Terv'!E30+'[3]Terv'!H30+'[3]Terv'!K30)+'[3]Terv (2)'!B30+'[3]Terv (2)'!E30+'[3]Terv (2)'!H30+'[3]Terv (2)'!K30+'[3]Terv (3)'!B30+'[3]Terv (3)'!E30+'[3]Terv (3)'!H30+'[3]Terv (3)'!K30+'[3]Terv (4)'!B30+'[3]Terv (4)'!E30+'[3]Terv (4)'!H30+'[3]Terv (4)'!K30+'[3]Terv (5)'!B30+'[3]Terv (5)'!E30+'[3]Terv (5)'!H30+'[3]Terv (5)'!K30+'[3]Terv (6)'!B30+'[3]Terv (6)'!E30+'[3]Terv (6)'!H30+'[3]Terv (6)'!K30+'[3]Terv (7)'!B30+'[3]Terv (7)'!E30+'[3]Terv (7)'!H30+'[3]Terv (7)'!K30+'[3]Terv (8)'!B30+'[3]Terv (8)'!E30+'[3]Terv (8)'!H30+'[3]Terv (8)'!K30+'[3]Terv (9)'!B30+'[3]Terv (9)'!E30+'[3]Terv (9)'!H30+'[3]Terv (9)'!K30+'6a.melléklet (10)'!B30+'6a.melléklet (10)'!E30+'6a.melléklet (10)'!H30</f>
        <v>37582</v>
      </c>
      <c r="L30" s="97">
        <f>SUM('[3]Terv'!C30+'[3]Terv'!F30+'[3]Terv'!I30+'[3]Terv'!L30)+'[3]Terv (2)'!C30+'[3]Terv (2)'!F30+'[3]Terv (2)'!I30+'[3]Terv (2)'!L30+'[3]Terv (3)'!C30+'[3]Terv (3)'!F30+'[3]Terv (3)'!I30+'[3]Terv (3)'!L30+'[3]Terv (4)'!C30+'[3]Terv (4)'!F30+'[3]Terv (4)'!I30+'[3]Terv (4)'!L30+'[3]Terv (5)'!C30+'[3]Terv (5)'!F30+'[3]Terv (5)'!I30+'[3]Terv (5)'!L30+'[3]Terv (6)'!C30+'[3]Terv (6)'!F30+'[3]Terv (6)'!I30+'[3]Terv (6)'!L30+'[3]Terv (7)'!C30+'[3]Terv (7)'!F30+'[3]Terv (7)'!I30+'[3]Terv (7)'!L30+'[3]Terv (8)'!C30+'[3]Terv (8)'!F30+'[3]Terv (8)'!I30+'[3]Terv (8)'!L30+'[3]Terv (9)'!C30+'[3]Terv (9)'!F30+'[3]Terv (9)'!I30+'[3]Terv (9)'!L30+'6a.melléklet (10)'!C30+'6a.melléklet (10)'!F30+'6a.melléklet (10)'!I30</f>
        <v>1308</v>
      </c>
      <c r="M30" s="97">
        <f>SUM('[3]Terv'!D30+'[3]Terv'!G30+'[3]Terv'!J30+'[3]Terv'!M30)+'[3]Terv (2)'!D30+'[3]Terv (2)'!G30+'[3]Terv (2)'!J30+'[3]Terv (2)'!M30+'[3]Terv (3)'!D30+'[3]Terv (3)'!G30+'[3]Terv (3)'!J30+'[3]Terv (3)'!M30+'[3]Terv (4)'!D30+'[3]Terv (4)'!G30+'[3]Terv (4)'!J30+'[3]Terv (4)'!M30+'[3]Terv (5)'!D30+'[3]Terv (5)'!G30+'[3]Terv (5)'!J30+'[3]Terv (5)'!M30+'[3]Terv (6)'!D30+'[3]Terv (6)'!G30+'[3]Terv (6)'!J30+'[3]Terv (6)'!M30+'[3]Terv (7)'!D30+'[3]Terv (7)'!G30+'[3]Terv (7)'!J30+'[3]Terv (7)'!M30+'[3]Terv (8)'!D30+'[3]Terv (8)'!G30+'[3]Terv (8)'!J30+'[3]Terv (8)'!M30+'[3]Terv (9)'!D30+'[3]Terv (9)'!G30+'[3]Terv (9)'!J30+'[3]Terv (9)'!M30+'6a.melléklet (10)'!D30+'6a.melléklet (10)'!G30+'6a.melléklet (10)'!J30</f>
        <v>38890</v>
      </c>
    </row>
    <row r="31" spans="1:13" ht="12.75">
      <c r="A31" s="97" t="s">
        <v>629</v>
      </c>
      <c r="B31" s="97">
        <f>+'[2]Terv (10)'!D31</f>
        <v>0</v>
      </c>
      <c r="C31" s="97"/>
      <c r="D31" s="97">
        <f t="shared" si="3"/>
        <v>0</v>
      </c>
      <c r="E31" s="97">
        <f>+'[2]Terv (10)'!G31</f>
        <v>5</v>
      </c>
      <c r="F31" s="97">
        <v>3211</v>
      </c>
      <c r="G31" s="97">
        <f t="shared" si="4"/>
        <v>3216</v>
      </c>
      <c r="H31" s="97"/>
      <c r="I31" s="97"/>
      <c r="J31" s="97"/>
      <c r="K31" s="97">
        <f>SUM('[3]Terv'!B31+'[3]Terv'!E31+'[3]Terv'!H31+'[3]Terv'!K31)+'[3]Terv (2)'!B31+'[3]Terv (2)'!E31+'[3]Terv (2)'!H31+'[3]Terv (2)'!K31+'[3]Terv (3)'!B31+'[3]Terv (3)'!E31+'[3]Terv (3)'!H31+'[3]Terv (3)'!K31+'[3]Terv (4)'!B31+'[3]Terv (4)'!E31+'[3]Terv (4)'!H31+'[3]Terv (4)'!K31+'[3]Terv (5)'!B31+'[3]Terv (5)'!E31+'[3]Terv (5)'!H31+'[3]Terv (5)'!K31+'[3]Terv (6)'!B31+'[3]Terv (6)'!E31+'[3]Terv (6)'!H31+'[3]Terv (6)'!K31+'[3]Terv (7)'!B31+'[3]Terv (7)'!E31+'[3]Terv (7)'!H31+'[3]Terv (7)'!K31+'[3]Terv (8)'!B31+'[3]Terv (8)'!E31+'[3]Terv (8)'!H31+'[3]Terv (8)'!K31+'[3]Terv (9)'!B31+'[3]Terv (9)'!E31+'[3]Terv (9)'!H31+'[3]Terv (9)'!K31+'6a.melléklet (10)'!B31+'6a.melléklet (10)'!E31+'6a.melléklet (10)'!H31</f>
        <v>3545</v>
      </c>
      <c r="L31" s="97">
        <f>SUM('[3]Terv'!C31+'[3]Terv'!F31+'[3]Terv'!I31+'[3]Terv'!L31)+'[3]Terv (2)'!C31+'[3]Terv (2)'!F31+'[3]Terv (2)'!I31+'[3]Terv (2)'!L31+'[3]Terv (3)'!C31+'[3]Terv (3)'!F31+'[3]Terv (3)'!I31+'[3]Terv (3)'!L31+'[3]Terv (4)'!C31+'[3]Terv (4)'!F31+'[3]Terv (4)'!I31+'[3]Terv (4)'!L31+'[3]Terv (5)'!C31+'[3]Terv (5)'!F31+'[3]Terv (5)'!I31+'[3]Terv (5)'!L31+'[3]Terv (6)'!C31+'[3]Terv (6)'!F31+'[3]Terv (6)'!I31+'[3]Terv (6)'!L31+'[3]Terv (7)'!C31+'[3]Terv (7)'!F31+'[3]Terv (7)'!I31+'[3]Terv (7)'!L31+'[3]Terv (8)'!C31+'[3]Terv (8)'!F31+'[3]Terv (8)'!I31+'[3]Terv (8)'!L31+'[3]Terv (9)'!C31+'[3]Terv (9)'!F31+'[3]Terv (9)'!I31+'[3]Terv (9)'!L31+'6a.melléklet (10)'!C31+'6a.melléklet (10)'!F31+'6a.melléklet (10)'!I31</f>
        <v>4476</v>
      </c>
      <c r="M31" s="97">
        <f>SUM('[3]Terv'!D31+'[3]Terv'!G31+'[3]Terv'!J31+'[3]Terv'!M31)+'[3]Terv (2)'!D31+'[3]Terv (2)'!G31+'[3]Terv (2)'!J31+'[3]Terv (2)'!M31+'[3]Terv (3)'!D31+'[3]Terv (3)'!G31+'[3]Terv (3)'!J31+'[3]Terv (3)'!M31+'[3]Terv (4)'!D31+'[3]Terv (4)'!G31+'[3]Terv (4)'!J31+'[3]Terv (4)'!M31+'[3]Terv (5)'!D31+'[3]Terv (5)'!G31+'[3]Terv (5)'!J31+'[3]Terv (5)'!M31+'[3]Terv (6)'!D31+'[3]Terv (6)'!G31+'[3]Terv (6)'!J31+'[3]Terv (6)'!M31+'[3]Terv (7)'!D31+'[3]Terv (7)'!G31+'[3]Terv (7)'!J31+'[3]Terv (7)'!M31+'[3]Terv (8)'!D31+'[3]Terv (8)'!G31+'[3]Terv (8)'!J31+'[3]Terv (8)'!M31+'[3]Terv (9)'!D31+'[3]Terv (9)'!G31+'[3]Terv (9)'!J31+'[3]Terv (9)'!M31+'6a.melléklet (10)'!D31+'6a.melléklet (10)'!G31+'6a.melléklet (10)'!J31</f>
        <v>8021</v>
      </c>
    </row>
    <row r="32" spans="1:13" ht="12.75">
      <c r="A32" s="97" t="s">
        <v>630</v>
      </c>
      <c r="B32" s="97">
        <f>+'[2]Terv (10)'!D32</f>
        <v>0</v>
      </c>
      <c r="C32" s="97"/>
      <c r="D32" s="97">
        <f t="shared" si="3"/>
        <v>0</v>
      </c>
      <c r="E32" s="97">
        <f>+'[2]Terv (10)'!G32</f>
        <v>0</v>
      </c>
      <c r="F32" s="97">
        <v>46</v>
      </c>
      <c r="G32" s="97">
        <f t="shared" si="4"/>
        <v>46</v>
      </c>
      <c r="H32" s="97"/>
      <c r="I32" s="97"/>
      <c r="J32" s="97"/>
      <c r="K32" s="97">
        <f>SUM('[3]Terv'!B32+'[3]Terv'!E32+'[3]Terv'!H32+'[3]Terv'!K32)+'[3]Terv (2)'!B32+'[3]Terv (2)'!E32+'[3]Terv (2)'!H32+'[3]Terv (2)'!K32+'[3]Terv (3)'!B32+'[3]Terv (3)'!E32+'[3]Terv (3)'!H32+'[3]Terv (3)'!K32+'[3]Terv (4)'!B32+'[3]Terv (4)'!E32+'[3]Terv (4)'!H32+'[3]Terv (4)'!K32+'[3]Terv (5)'!B32+'[3]Terv (5)'!E32+'[3]Terv (5)'!H32+'[3]Terv (5)'!K32+'[3]Terv (6)'!B32+'[3]Terv (6)'!E32+'[3]Terv (6)'!H32+'[3]Terv (6)'!K32+'[3]Terv (7)'!B32+'[3]Terv (7)'!E32+'[3]Terv (7)'!H32+'[3]Terv (7)'!K32+'[3]Terv (8)'!B32+'[3]Terv (8)'!E32+'[3]Terv (8)'!H32+'[3]Terv (8)'!K32+'[3]Terv (9)'!B32+'[3]Terv (9)'!E32+'[3]Terv (9)'!H32+'[3]Terv (9)'!K32+'6a.melléklet (10)'!B32+'6a.melléklet (10)'!E32+'6a.melléklet (10)'!H32</f>
        <v>0</v>
      </c>
      <c r="L32" s="97">
        <f>SUM('[3]Terv'!C32+'[3]Terv'!F32+'[3]Terv'!I32+'[3]Terv'!L32)+'[3]Terv (2)'!C32+'[3]Terv (2)'!F32+'[3]Terv (2)'!I32+'[3]Terv (2)'!L32+'[3]Terv (3)'!C32+'[3]Terv (3)'!F32+'[3]Terv (3)'!I32+'[3]Terv (3)'!L32+'[3]Terv (4)'!C32+'[3]Terv (4)'!F32+'[3]Terv (4)'!I32+'[3]Terv (4)'!L32+'[3]Terv (5)'!C32+'[3]Terv (5)'!F32+'[3]Terv (5)'!I32+'[3]Terv (5)'!L32+'[3]Terv (6)'!C32+'[3]Terv (6)'!F32+'[3]Terv (6)'!I32+'[3]Terv (6)'!L32+'[3]Terv (7)'!C32+'[3]Terv (7)'!F32+'[3]Terv (7)'!I32+'[3]Terv (7)'!L32+'[3]Terv (8)'!C32+'[3]Terv (8)'!F32+'[3]Terv (8)'!I32+'[3]Terv (8)'!L32+'[3]Terv (9)'!C32+'[3]Terv (9)'!F32+'[3]Terv (9)'!I32+'[3]Terv (9)'!L32+'6a.melléklet (10)'!C32+'6a.melléklet (10)'!F32+'6a.melléklet (10)'!I32</f>
        <v>46</v>
      </c>
      <c r="M32" s="97">
        <f>SUM('[3]Terv'!D32+'[3]Terv'!G32+'[3]Terv'!J32+'[3]Terv'!M32)+'[3]Terv (2)'!D32+'[3]Terv (2)'!G32+'[3]Terv (2)'!J32+'[3]Terv (2)'!M32+'[3]Terv (3)'!D32+'[3]Terv (3)'!G32+'[3]Terv (3)'!J32+'[3]Terv (3)'!M32+'[3]Terv (4)'!D32+'[3]Terv (4)'!G32+'[3]Terv (4)'!J32+'[3]Terv (4)'!M32+'[3]Terv (5)'!D32+'[3]Terv (5)'!G32+'[3]Terv (5)'!J32+'[3]Terv (5)'!M32+'[3]Terv (6)'!D32+'[3]Terv (6)'!G32+'[3]Terv (6)'!J32+'[3]Terv (6)'!M32+'[3]Terv (7)'!D32+'[3]Terv (7)'!G32+'[3]Terv (7)'!J32+'[3]Terv (7)'!M32+'[3]Terv (8)'!D32+'[3]Terv (8)'!G32+'[3]Terv (8)'!J32+'[3]Terv (8)'!M32+'[3]Terv (9)'!D32+'[3]Terv (9)'!G32+'[3]Terv (9)'!J32+'[3]Terv (9)'!M32+'6a.melléklet (10)'!D32+'6a.melléklet (10)'!G32+'6a.melléklet (10)'!J32</f>
        <v>46</v>
      </c>
    </row>
    <row r="33" spans="1:13" ht="12.75">
      <c r="A33" s="97" t="s">
        <v>472</v>
      </c>
      <c r="B33" s="97">
        <f>+'[2]Terv (10)'!D33</f>
        <v>876</v>
      </c>
      <c r="C33" s="97">
        <v>770</v>
      </c>
      <c r="D33" s="97">
        <f t="shared" si="3"/>
        <v>1646</v>
      </c>
      <c r="E33" s="97">
        <f>+'[2]Terv (10)'!G33</f>
        <v>50</v>
      </c>
      <c r="F33" s="97">
        <v>100</v>
      </c>
      <c r="G33" s="97">
        <f t="shared" si="4"/>
        <v>150</v>
      </c>
      <c r="H33" s="97"/>
      <c r="I33" s="97"/>
      <c r="J33" s="97"/>
      <c r="K33" s="97">
        <f>SUM('[3]Terv'!B33+'[3]Terv'!E33+'[3]Terv'!H33+'[3]Terv'!K33)+'[3]Terv (2)'!B33+'[3]Terv (2)'!E33+'[3]Terv (2)'!H33+'[3]Terv (2)'!K33+'[3]Terv (3)'!B33+'[3]Terv (3)'!E33+'[3]Terv (3)'!H33+'[3]Terv (3)'!K33+'[3]Terv (4)'!B33+'[3]Terv (4)'!E33+'[3]Terv (4)'!H33+'[3]Terv (4)'!K33+'[3]Terv (5)'!B33+'[3]Terv (5)'!E33+'[3]Terv (5)'!H33+'[3]Terv (5)'!K33+'[3]Terv (6)'!B33+'[3]Terv (6)'!E33+'[3]Terv (6)'!H33+'[3]Terv (6)'!K33+'[3]Terv (7)'!B33+'[3]Terv (7)'!E33+'[3]Terv (7)'!H33+'[3]Terv (7)'!K33+'[3]Terv (8)'!B33+'[3]Terv (8)'!E33+'[3]Terv (8)'!H33+'[3]Terv (8)'!K33+'[3]Terv (9)'!B33+'[3]Terv (9)'!E33+'[3]Terv (9)'!H33+'[3]Terv (9)'!K33+'6a.melléklet (10)'!B33+'6a.melléklet (10)'!E33+'6a.melléklet (10)'!H33</f>
        <v>9053</v>
      </c>
      <c r="L33" s="97">
        <f>SUM('[3]Terv'!C33+'[3]Terv'!F33+'[3]Terv'!I33+'[3]Terv'!L33)+'[3]Terv (2)'!C33+'[3]Terv (2)'!F33+'[3]Terv (2)'!I33+'[3]Terv (2)'!L33+'[3]Terv (3)'!C33+'[3]Terv (3)'!F33+'[3]Terv (3)'!I33+'[3]Terv (3)'!L33+'[3]Terv (4)'!C33+'[3]Terv (4)'!F33+'[3]Terv (4)'!I33+'[3]Terv (4)'!L33+'[3]Terv (5)'!C33+'[3]Terv (5)'!F33+'[3]Terv (5)'!I33+'[3]Terv (5)'!L33+'[3]Terv (6)'!C33+'[3]Terv (6)'!F33+'[3]Terv (6)'!I33+'[3]Terv (6)'!L33+'[3]Terv (7)'!C33+'[3]Terv (7)'!F33+'[3]Terv (7)'!I33+'[3]Terv (7)'!L33+'[3]Terv (8)'!C33+'[3]Terv (8)'!F33+'[3]Terv (8)'!I33+'[3]Terv (8)'!L33+'[3]Terv (9)'!C33+'[3]Terv (9)'!F33+'[3]Terv (9)'!I33+'[3]Terv (9)'!L33+'6a.melléklet (10)'!C33+'6a.melléklet (10)'!F33+'6a.melléklet (10)'!I33</f>
        <v>2192</v>
      </c>
      <c r="M33" s="97">
        <f>SUM('[3]Terv'!D33+'[3]Terv'!G33+'[3]Terv'!J33+'[3]Terv'!M33)+'[3]Terv (2)'!D33+'[3]Terv (2)'!G33+'[3]Terv (2)'!J33+'[3]Terv (2)'!M33+'[3]Terv (3)'!D33+'[3]Terv (3)'!G33+'[3]Terv (3)'!J33+'[3]Terv (3)'!M33+'[3]Terv (4)'!D33+'[3]Terv (4)'!G33+'[3]Terv (4)'!J33+'[3]Terv (4)'!M33+'[3]Terv (5)'!D33+'[3]Terv (5)'!G33+'[3]Terv (5)'!J33+'[3]Terv (5)'!M33+'[3]Terv (6)'!D33+'[3]Terv (6)'!G33+'[3]Terv (6)'!J33+'[3]Terv (6)'!M33+'[3]Terv (7)'!D33+'[3]Terv (7)'!G33+'[3]Terv (7)'!J33+'[3]Terv (7)'!M33+'[3]Terv (8)'!D33+'[3]Terv (8)'!G33+'[3]Terv (8)'!J33+'[3]Terv (8)'!M33+'[3]Terv (9)'!D33+'[3]Terv (9)'!G33+'[3]Terv (9)'!J33+'[3]Terv (9)'!M33+'6a.melléklet (10)'!D33+'6a.melléklet (10)'!G33+'6a.melléklet (10)'!J33</f>
        <v>11245</v>
      </c>
    </row>
    <row r="34" spans="1:13" ht="12.75">
      <c r="A34" s="97" t="s">
        <v>473</v>
      </c>
      <c r="B34" s="97">
        <f>+'[2]Terv (10)'!D34</f>
        <v>0</v>
      </c>
      <c r="C34" s="97"/>
      <c r="D34" s="97">
        <f t="shared" si="3"/>
        <v>0</v>
      </c>
      <c r="E34" s="97">
        <f>+'[2]Terv (10)'!G34</f>
        <v>0</v>
      </c>
      <c r="F34" s="97">
        <v>10000</v>
      </c>
      <c r="G34" s="97">
        <f t="shared" si="4"/>
        <v>10000</v>
      </c>
      <c r="H34" s="97"/>
      <c r="I34" s="97"/>
      <c r="J34" s="97"/>
      <c r="K34" s="97">
        <f>SUM('[3]Terv'!B34+'[3]Terv'!E34+'[3]Terv'!H34+'[3]Terv'!K34)+'[3]Terv (2)'!B34+'[3]Terv (2)'!E34+'[3]Terv (2)'!H34+'[3]Terv (2)'!K34+'[3]Terv (3)'!B34+'[3]Terv (3)'!E34+'[3]Terv (3)'!H34+'[3]Terv (3)'!K34+'[3]Terv (4)'!B34+'[3]Terv (4)'!E34+'[3]Terv (4)'!H34+'[3]Terv (4)'!K34+'[3]Terv (5)'!B34+'[3]Terv (5)'!E34+'[3]Terv (5)'!H34+'[3]Terv (5)'!K34+'[3]Terv (6)'!B34+'[3]Terv (6)'!E34+'[3]Terv (6)'!H34+'[3]Terv (6)'!K34+'[3]Terv (7)'!B34+'[3]Terv (7)'!E34+'[3]Terv (7)'!H34+'[3]Terv (7)'!K34+'[3]Terv (8)'!B34+'[3]Terv (8)'!E34+'[3]Terv (8)'!H34+'[3]Terv (8)'!K34+'[3]Terv (9)'!B34+'[3]Terv (9)'!E34+'[3]Terv (9)'!H34+'[3]Terv (9)'!K34+'6a.melléklet (10)'!B34+'6a.melléklet (10)'!E34+'6a.melléklet (10)'!H34</f>
        <v>6815</v>
      </c>
      <c r="L34" s="97">
        <f>SUM('[3]Terv'!C34+'[3]Terv'!F34+'[3]Terv'!I34+'[3]Terv'!L34)+'[3]Terv (2)'!C34+'[3]Terv (2)'!F34+'[3]Terv (2)'!I34+'[3]Terv (2)'!L34+'[3]Terv (3)'!C34+'[3]Terv (3)'!F34+'[3]Terv (3)'!I34+'[3]Terv (3)'!L34+'[3]Terv (4)'!C34+'[3]Terv (4)'!F34+'[3]Terv (4)'!I34+'[3]Terv (4)'!L34+'[3]Terv (5)'!C34+'[3]Terv (5)'!F34+'[3]Terv (5)'!I34+'[3]Terv (5)'!L34+'[3]Terv (6)'!C34+'[3]Terv (6)'!F34+'[3]Terv (6)'!I34+'[3]Terv (6)'!L34+'[3]Terv (7)'!C34+'[3]Terv (7)'!F34+'[3]Terv (7)'!I34+'[3]Terv (7)'!L34+'[3]Terv (8)'!C34+'[3]Terv (8)'!F34+'[3]Terv (8)'!I34+'[3]Terv (8)'!L34+'[3]Terv (9)'!C34+'[3]Terv (9)'!F34+'[3]Terv (9)'!I34+'[3]Terv (9)'!L34+'6a.melléklet (10)'!C34+'6a.melléklet (10)'!F34+'6a.melléklet (10)'!I34</f>
        <v>10282</v>
      </c>
      <c r="M34" s="97">
        <f>SUM('[3]Terv'!D34+'[3]Terv'!G34+'[3]Terv'!J34+'[3]Terv'!M34)+'[3]Terv (2)'!D34+'[3]Terv (2)'!G34+'[3]Terv (2)'!J34+'[3]Terv (2)'!M34+'[3]Terv (3)'!D34+'[3]Terv (3)'!G34+'[3]Terv (3)'!J34+'[3]Terv (3)'!M34+'[3]Terv (4)'!D34+'[3]Terv (4)'!G34+'[3]Terv (4)'!J34+'[3]Terv (4)'!M34+'[3]Terv (5)'!D34+'[3]Terv (5)'!G34+'[3]Terv (5)'!J34+'[3]Terv (5)'!M34+'[3]Terv (6)'!D34+'[3]Terv (6)'!G34+'[3]Terv (6)'!J34+'[3]Terv (6)'!M34+'[3]Terv (7)'!D34+'[3]Terv (7)'!G34+'[3]Terv (7)'!J34+'[3]Terv (7)'!M34+'[3]Terv (8)'!D34+'[3]Terv (8)'!G34+'[3]Terv (8)'!J34+'[3]Terv (8)'!M34+'[3]Terv (9)'!D34+'[3]Terv (9)'!G34+'[3]Terv (9)'!J34+'[3]Terv (9)'!M34+'6a.melléklet (10)'!D34+'6a.melléklet (10)'!G34+'6a.melléklet (10)'!J34</f>
        <v>17097</v>
      </c>
    </row>
    <row r="35" spans="1:13" ht="12.75">
      <c r="A35" s="97" t="s">
        <v>474</v>
      </c>
      <c r="B35" s="97">
        <f>+'[2]Terv (10)'!D35</f>
        <v>0</v>
      </c>
      <c r="C35" s="97"/>
      <c r="D35" s="97">
        <f t="shared" si="3"/>
        <v>0</v>
      </c>
      <c r="E35" s="97">
        <f>+'[2]Terv (10)'!G35</f>
        <v>0</v>
      </c>
      <c r="F35" s="97"/>
      <c r="G35" s="97">
        <f t="shared" si="4"/>
        <v>0</v>
      </c>
      <c r="H35" s="97"/>
      <c r="I35" s="97"/>
      <c r="J35" s="97"/>
      <c r="K35" s="97">
        <f>SUM('[3]Terv'!B35+'[3]Terv'!E35+'[3]Terv'!H35+'[3]Terv'!K35)+'[3]Terv (2)'!B35+'[3]Terv (2)'!E35+'[3]Terv (2)'!H35+'[3]Terv (2)'!K35+'[3]Terv (3)'!B35+'[3]Terv (3)'!E35+'[3]Terv (3)'!H35+'[3]Terv (3)'!K35+'[3]Terv (4)'!B35+'[3]Terv (4)'!E35+'[3]Terv (4)'!H35+'[3]Terv (4)'!K35+'[3]Terv (5)'!B35+'[3]Terv (5)'!E35+'[3]Terv (5)'!H35+'[3]Terv (5)'!K35+'[3]Terv (6)'!B35+'[3]Terv (6)'!E35+'[3]Terv (6)'!H35+'[3]Terv (6)'!K35+'[3]Terv (7)'!B35+'[3]Terv (7)'!E35+'[3]Terv (7)'!H35+'[3]Terv (7)'!K35+'[3]Terv (8)'!B35+'[3]Terv (8)'!E35+'[3]Terv (8)'!H35+'[3]Terv (8)'!K35+'[3]Terv (9)'!B35+'[3]Terv (9)'!E35+'[3]Terv (9)'!H35+'[3]Terv (9)'!K35+'6a.melléklet (10)'!B35+'6a.melléklet (10)'!E35+'6a.melléklet (10)'!H35</f>
        <v>0</v>
      </c>
      <c r="L35" s="97">
        <f>SUM('[3]Terv'!C35+'[3]Terv'!F35+'[3]Terv'!I35+'[3]Terv'!L35)+'[3]Terv (2)'!C35+'[3]Terv (2)'!F35+'[3]Terv (2)'!I35+'[3]Terv (2)'!L35+'[3]Terv (3)'!C35+'[3]Terv (3)'!F35+'[3]Terv (3)'!I35+'[3]Terv (3)'!L35+'[3]Terv (4)'!C35+'[3]Terv (4)'!F35+'[3]Terv (4)'!I35+'[3]Terv (4)'!L35+'[3]Terv (5)'!C35+'[3]Terv (5)'!F35+'[3]Terv (5)'!I35+'[3]Terv (5)'!L35+'[3]Terv (6)'!C35+'[3]Terv (6)'!F35+'[3]Terv (6)'!I35+'[3]Terv (6)'!L35+'[3]Terv (7)'!C35+'[3]Terv (7)'!F35+'[3]Terv (7)'!I35+'[3]Terv (7)'!L35+'[3]Terv (8)'!C35+'[3]Terv (8)'!F35+'[3]Terv (8)'!I35+'[3]Terv (8)'!L35+'[3]Terv (9)'!C35+'[3]Terv (9)'!F35+'[3]Terv (9)'!I35+'[3]Terv (9)'!L35+'6a.melléklet (10)'!C35+'6a.melléklet (10)'!F35+'6a.melléklet (10)'!I35</f>
        <v>40</v>
      </c>
      <c r="M35" s="97">
        <f>SUM('[3]Terv'!D35+'[3]Terv'!G35+'[3]Terv'!J35+'[3]Terv'!M35)+'[3]Terv (2)'!D35+'[3]Terv (2)'!G35+'[3]Terv (2)'!J35+'[3]Terv (2)'!M35+'[3]Terv (3)'!D35+'[3]Terv (3)'!G35+'[3]Terv (3)'!J35+'[3]Terv (3)'!M35+'[3]Terv (4)'!D35+'[3]Terv (4)'!G35+'[3]Terv (4)'!J35+'[3]Terv (4)'!M35+'[3]Terv (5)'!D35+'[3]Terv (5)'!G35+'[3]Terv (5)'!J35+'[3]Terv (5)'!M35+'[3]Terv (6)'!D35+'[3]Terv (6)'!G35+'[3]Terv (6)'!J35+'[3]Terv (6)'!M35+'[3]Terv (7)'!D35+'[3]Terv (7)'!G35+'[3]Terv (7)'!J35+'[3]Terv (7)'!M35+'[3]Terv (8)'!D35+'[3]Terv (8)'!G35+'[3]Terv (8)'!J35+'[3]Terv (8)'!M35+'[3]Terv (9)'!D35+'[3]Terv (9)'!G35+'[3]Terv (9)'!J35+'[3]Terv (9)'!M35+'6a.melléklet (10)'!D35+'6a.melléklet (10)'!G35+'6a.melléklet (10)'!J35</f>
        <v>40</v>
      </c>
    </row>
    <row r="36" spans="1:13" ht="12.75">
      <c r="A36" s="97" t="s">
        <v>475</v>
      </c>
      <c r="B36" s="97">
        <f aca="true" t="shared" si="5" ref="B36:M36">+B25-B27-B28-B29-B30-B32-B33-B34-B35-B37-B31</f>
        <v>280513</v>
      </c>
      <c r="C36" s="97">
        <f t="shared" si="5"/>
        <v>2654</v>
      </c>
      <c r="D36" s="97">
        <f t="shared" si="5"/>
        <v>283167</v>
      </c>
      <c r="E36" s="97">
        <f t="shared" si="5"/>
        <v>323778</v>
      </c>
      <c r="F36" s="97">
        <f t="shared" si="5"/>
        <v>3550</v>
      </c>
      <c r="G36" s="97">
        <f t="shared" si="5"/>
        <v>327328</v>
      </c>
      <c r="H36" s="97">
        <f t="shared" si="5"/>
        <v>0</v>
      </c>
      <c r="I36" s="97">
        <f t="shared" si="5"/>
        <v>0</v>
      </c>
      <c r="J36" s="97">
        <f t="shared" si="5"/>
        <v>0</v>
      </c>
      <c r="K36" s="97">
        <f t="shared" si="5"/>
        <v>5596615</v>
      </c>
      <c r="L36" s="97">
        <f t="shared" si="5"/>
        <v>37098</v>
      </c>
      <c r="M36" s="97">
        <f t="shared" si="5"/>
        <v>5633713</v>
      </c>
    </row>
    <row r="37" spans="1:13" ht="12.75">
      <c r="A37" s="97" t="s">
        <v>476</v>
      </c>
      <c r="B37" s="97">
        <f>+'[2]Terv (10)'!D37</f>
        <v>7910</v>
      </c>
      <c r="C37" s="97"/>
      <c r="D37" s="97">
        <f>+C37+B37</f>
        <v>7910</v>
      </c>
      <c r="E37" s="97">
        <f>+'[2]Terv (10)'!G37</f>
        <v>206059</v>
      </c>
      <c r="F37" s="97"/>
      <c r="G37" s="97">
        <f>+F37+E37</f>
        <v>206059</v>
      </c>
      <c r="H37" s="97"/>
      <c r="I37" s="97"/>
      <c r="J37" s="97"/>
      <c r="K37" s="97">
        <f>SUM('[3]Terv'!B37+'[3]Terv'!E37+'[3]Terv'!H37+'[3]Terv'!K37)+'[3]Terv (2)'!B37+'[3]Terv (2)'!E37+'[3]Terv (2)'!H37+'[3]Terv (2)'!K37+'[3]Terv (3)'!B37+'[3]Terv (3)'!E37+'[3]Terv (3)'!H37+'[3]Terv (3)'!K37+'[3]Terv (4)'!B37+'[3]Terv (4)'!E37+'[3]Terv (4)'!H37+'[3]Terv (4)'!K37+'[3]Terv (5)'!B37+'[3]Terv (5)'!E37+'[3]Terv (5)'!H37+'[3]Terv (5)'!K37+'[3]Terv (6)'!B37+'[3]Terv (6)'!E37+'[3]Terv (6)'!H37+'[3]Terv (6)'!K37+'[3]Terv (7)'!B37+'[3]Terv (7)'!E37+'[3]Terv (7)'!H37+'[3]Terv (7)'!K37+'[3]Terv (8)'!B37+'[3]Terv (8)'!E37+'[3]Terv (8)'!H37+'[3]Terv (8)'!K37+'[3]Terv (9)'!B37+'[3]Terv (9)'!E37+'[3]Terv (9)'!H37+'[3]Terv (9)'!K37+'6a.melléklet (10)'!B37+'6a.melléklet (10)'!E37+'6a.melléklet (10)'!H37</f>
        <v>293911</v>
      </c>
      <c r="L37" s="97">
        <f>SUM('[3]Terv'!C37+'[3]Terv'!F37+'[3]Terv'!I37+'[3]Terv'!L37)+'[3]Terv (2)'!C37+'[3]Terv (2)'!F37+'[3]Terv (2)'!I37+'[3]Terv (2)'!L37+'[3]Terv (3)'!C37+'[3]Terv (3)'!F37+'[3]Terv (3)'!I37+'[3]Terv (3)'!L37+'[3]Terv (4)'!C37+'[3]Terv (4)'!F37+'[3]Terv (4)'!I37+'[3]Terv (4)'!L37+'[3]Terv (5)'!C37+'[3]Terv (5)'!F37+'[3]Terv (5)'!I37+'[3]Terv (5)'!L37+'[3]Terv (6)'!C37+'[3]Terv (6)'!F37+'[3]Terv (6)'!I37+'[3]Terv (6)'!L37+'[3]Terv (7)'!C37+'[3]Terv (7)'!F37+'[3]Terv (7)'!I37+'[3]Terv (7)'!L37+'[3]Terv (8)'!C37+'[3]Terv (8)'!F37+'[3]Terv (8)'!I37+'[3]Terv (8)'!L37+'[3]Terv (9)'!C37+'[3]Terv (9)'!F37+'[3]Terv (9)'!I37+'[3]Terv (9)'!L37+'6a.melléklet (10)'!C37+'6a.melléklet (10)'!F37+'6a.melléklet (10)'!I37</f>
        <v>0</v>
      </c>
      <c r="M37" s="97">
        <f>SUM('[3]Terv'!D37+'[3]Terv'!G37+'[3]Terv'!J37+'[3]Terv'!M37)+'[3]Terv (2)'!D37+'[3]Terv (2)'!G37+'[3]Terv (2)'!J37+'[3]Terv (2)'!M37+'[3]Terv (3)'!D37+'[3]Terv (3)'!G37+'[3]Terv (3)'!J37+'[3]Terv (3)'!M37+'[3]Terv (4)'!D37+'[3]Terv (4)'!G37+'[3]Terv (4)'!J37+'[3]Terv (4)'!M37+'[3]Terv (5)'!D37+'[3]Terv (5)'!G37+'[3]Terv (5)'!J37+'[3]Terv (5)'!M37+'[3]Terv (6)'!D37+'[3]Terv (6)'!G37+'[3]Terv (6)'!J37+'[3]Terv (6)'!M37+'[3]Terv (7)'!D37+'[3]Terv (7)'!G37+'[3]Terv (7)'!J37+'[3]Terv (7)'!M37+'[3]Terv (8)'!D37+'[3]Terv (8)'!G37+'[3]Terv (8)'!J37+'[3]Terv (8)'!M37+'[3]Terv (9)'!D37+'[3]Terv (9)'!G37+'[3]Terv (9)'!J37+'[3]Terv (9)'!M37+'6a.melléklet (10)'!D37+'6a.melléklet (10)'!G37+'6a.melléklet (10)'!J37</f>
        <v>293911</v>
      </c>
    </row>
    <row r="38" spans="1:13" s="785" customFormat="1" ht="13.5">
      <c r="A38" s="100" t="s">
        <v>68</v>
      </c>
      <c r="B38" s="98">
        <f aca="true" t="shared" si="6" ref="B38:M38">SUM(B27:B37)</f>
        <v>321153</v>
      </c>
      <c r="C38" s="98">
        <f t="shared" si="6"/>
        <v>3424</v>
      </c>
      <c r="D38" s="98">
        <f t="shared" si="6"/>
        <v>324577</v>
      </c>
      <c r="E38" s="98">
        <f t="shared" si="6"/>
        <v>541784</v>
      </c>
      <c r="F38" s="98">
        <f t="shared" si="6"/>
        <v>20745</v>
      </c>
      <c r="G38" s="98">
        <f t="shared" si="6"/>
        <v>562529</v>
      </c>
      <c r="H38" s="98">
        <f t="shared" si="6"/>
        <v>0</v>
      </c>
      <c r="I38" s="98">
        <f t="shared" si="6"/>
        <v>0</v>
      </c>
      <c r="J38" s="98">
        <f t="shared" si="6"/>
        <v>0</v>
      </c>
      <c r="K38" s="98">
        <f t="shared" si="6"/>
        <v>6182760</v>
      </c>
      <c r="L38" s="98">
        <f t="shared" si="6"/>
        <v>72256</v>
      </c>
      <c r="M38" s="98">
        <f t="shared" si="6"/>
        <v>6255016</v>
      </c>
    </row>
  </sheetData>
  <mergeCells count="7">
    <mergeCell ref="E8:G8"/>
    <mergeCell ref="E9:G9"/>
    <mergeCell ref="E10:G10"/>
    <mergeCell ref="K10:M10"/>
    <mergeCell ref="H8:J8"/>
    <mergeCell ref="H9:J9"/>
    <mergeCell ref="H10:J10"/>
  </mergeCells>
  <printOptions horizontalCentered="1"/>
  <pageMargins left="0.1968503937007874" right="0.1968503937007874" top="0.3937007874015748" bottom="0.3937007874015748" header="0.31496062992125984" footer="0"/>
  <pageSetup horizontalDpi="300" verticalDpi="300" orientation="landscape" paperSize="9" r:id="rId1"/>
  <headerFooter alignWithMargins="0">
    <oddHeader>&amp;C&amp;8 10.
&amp;R&amp;"Times New Roman,Normál"6/a. számú melléklet</oddHeader>
    <oddFooter>&amp;R2005.11.16.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J50"/>
  <sheetViews>
    <sheetView workbookViewId="0" topLeftCell="A1">
      <selection activeCell="J11" sqref="J11"/>
    </sheetView>
  </sheetViews>
  <sheetFormatPr defaultColWidth="9.140625" defaultRowHeight="12.75"/>
  <cols>
    <col min="1" max="1" width="35.00390625" style="44" customWidth="1"/>
    <col min="2" max="2" width="12.8515625" style="44" customWidth="1"/>
    <col min="3" max="3" width="8.140625" style="44" customWidth="1"/>
    <col min="4" max="4" width="11.421875" style="44" customWidth="1"/>
    <col min="5" max="5" width="13.00390625" style="44" customWidth="1"/>
    <col min="6" max="6" width="7.8515625" style="44" customWidth="1"/>
    <col min="7" max="8" width="12.7109375" style="44" customWidth="1"/>
    <col min="9" max="9" width="8.00390625" style="44" customWidth="1"/>
    <col min="10" max="10" width="12.28125" style="44" customWidth="1"/>
  </cols>
  <sheetData>
    <row r="3" spans="1:10" s="215" customFormat="1" ht="15.75">
      <c r="A3" s="42" t="s">
        <v>513</v>
      </c>
      <c r="B3" s="214"/>
      <c r="C3" s="214"/>
      <c r="D3" s="214"/>
      <c r="E3" s="214"/>
      <c r="F3" s="214"/>
      <c r="G3" s="214"/>
      <c r="H3" s="214"/>
      <c r="I3" s="214"/>
      <c r="J3" s="214"/>
    </row>
    <row r="5" ht="12.75">
      <c r="J5" s="44" t="s">
        <v>241</v>
      </c>
    </row>
    <row r="6" spans="1:10" ht="12.75">
      <c r="A6" s="216" t="s">
        <v>514</v>
      </c>
      <c r="B6" s="160">
        <v>1</v>
      </c>
      <c r="C6" s="217"/>
      <c r="D6" s="161"/>
      <c r="E6" s="160">
        <v>2</v>
      </c>
      <c r="F6" s="217"/>
      <c r="G6" s="161"/>
      <c r="H6" s="160">
        <v>3</v>
      </c>
      <c r="I6" s="217"/>
      <c r="J6" s="161"/>
    </row>
    <row r="7" spans="1:10" ht="12.75">
      <c r="A7" s="216" t="s">
        <v>496</v>
      </c>
      <c r="B7" s="216"/>
      <c r="C7" s="218"/>
      <c r="D7" s="219"/>
      <c r="E7" s="216"/>
      <c r="F7" s="174"/>
      <c r="G7" s="220"/>
      <c r="H7" s="162"/>
      <c r="I7" s="174"/>
      <c r="J7" s="220"/>
    </row>
    <row r="8" spans="1:10" ht="12.75">
      <c r="A8" s="216" t="s">
        <v>515</v>
      </c>
      <c r="B8" s="160" t="s">
        <v>496</v>
      </c>
      <c r="C8" s="217"/>
      <c r="D8" s="161"/>
      <c r="E8" s="160" t="s">
        <v>516</v>
      </c>
      <c r="F8" s="217"/>
      <c r="G8" s="161"/>
      <c r="H8" s="160" t="s">
        <v>517</v>
      </c>
      <c r="I8" s="217"/>
      <c r="J8" s="161"/>
    </row>
    <row r="9" spans="1:10" ht="12.75">
      <c r="A9" s="216" t="s">
        <v>518</v>
      </c>
      <c r="B9" s="160">
        <v>851275</v>
      </c>
      <c r="C9" s="217"/>
      <c r="D9" s="161"/>
      <c r="E9" s="160">
        <v>853235</v>
      </c>
      <c r="F9" s="217"/>
      <c r="G9" s="161"/>
      <c r="H9" s="162"/>
      <c r="I9" s="218">
        <v>853235</v>
      </c>
      <c r="J9" s="161"/>
    </row>
    <row r="10" spans="1:10" ht="12.75">
      <c r="A10" s="221" t="s">
        <v>519</v>
      </c>
      <c r="B10" s="336" t="s">
        <v>520</v>
      </c>
      <c r="C10" s="222"/>
      <c r="D10" s="223"/>
      <c r="E10" s="222" t="s">
        <v>521</v>
      </c>
      <c r="F10" s="222"/>
      <c r="G10" s="223"/>
      <c r="H10" s="222" t="s">
        <v>521</v>
      </c>
      <c r="I10" s="222"/>
      <c r="J10" s="223"/>
    </row>
    <row r="11" spans="1:10" s="561" customFormat="1" ht="37.5" customHeight="1">
      <c r="A11" s="560" t="s">
        <v>522</v>
      </c>
      <c r="B11" s="604" t="s">
        <v>608</v>
      </c>
      <c r="C11" s="603" t="s">
        <v>170</v>
      </c>
      <c r="D11" s="569" t="s">
        <v>664</v>
      </c>
      <c r="E11" s="604" t="s">
        <v>608</v>
      </c>
      <c r="F11" s="603" t="s">
        <v>170</v>
      </c>
      <c r="G11" s="569" t="s">
        <v>664</v>
      </c>
      <c r="H11" s="604" t="s">
        <v>608</v>
      </c>
      <c r="I11" s="603" t="s">
        <v>170</v>
      </c>
      <c r="J11" s="569" t="s">
        <v>664</v>
      </c>
    </row>
    <row r="12" spans="1:10" ht="9.75" customHeight="1">
      <c r="A12" s="53" t="s">
        <v>497</v>
      </c>
      <c r="B12" s="54" t="s">
        <v>498</v>
      </c>
      <c r="C12" s="53" t="s">
        <v>499</v>
      </c>
      <c r="D12" s="53" t="s">
        <v>196</v>
      </c>
      <c r="E12" s="53" t="s">
        <v>197</v>
      </c>
      <c r="F12" s="53" t="s">
        <v>198</v>
      </c>
      <c r="G12" s="53" t="s">
        <v>199</v>
      </c>
      <c r="H12" s="53" t="s">
        <v>200</v>
      </c>
      <c r="I12" s="53" t="s">
        <v>201</v>
      </c>
      <c r="J12" s="53" t="s">
        <v>202</v>
      </c>
    </row>
    <row r="13" spans="1:10" ht="12.75">
      <c r="A13" s="226" t="s">
        <v>523</v>
      </c>
      <c r="B13" s="485">
        <v>285.5</v>
      </c>
      <c r="C13" s="485"/>
      <c r="D13" s="485">
        <f>SUM(B13:C13)</f>
        <v>285.5</v>
      </c>
      <c r="E13" s="485">
        <v>22</v>
      </c>
      <c r="F13" s="485"/>
      <c r="G13" s="485">
        <f>SUM(E13:F13)</f>
        <v>22</v>
      </c>
      <c r="H13" s="485">
        <v>16</v>
      </c>
      <c r="I13" s="485"/>
      <c r="J13" s="485">
        <f>SUM(H13:I13)</f>
        <v>16</v>
      </c>
    </row>
    <row r="14" spans="1:10" s="227" customFormat="1" ht="12.75">
      <c r="A14" s="55" t="s">
        <v>524</v>
      </c>
      <c r="B14" s="98"/>
      <c r="C14" s="98"/>
      <c r="D14" s="97"/>
      <c r="E14" s="98"/>
      <c r="F14" s="98"/>
      <c r="G14" s="97"/>
      <c r="H14" s="486"/>
      <c r="I14" s="486"/>
      <c r="J14" s="97"/>
    </row>
    <row r="15" spans="1:10" ht="12.75">
      <c r="A15" s="226" t="s">
        <v>525</v>
      </c>
      <c r="B15" s="97">
        <v>619712</v>
      </c>
      <c r="C15" s="97">
        <v>800</v>
      </c>
      <c r="D15" s="97">
        <f aca="true" t="shared" si="0" ref="D15:D38">SUM(B15:C15)</f>
        <v>620512</v>
      </c>
      <c r="E15" s="97">
        <v>52741</v>
      </c>
      <c r="F15" s="97">
        <v>690</v>
      </c>
      <c r="G15" s="97">
        <f aca="true" t="shared" si="1" ref="G15:G38">SUM(E15:F15)</f>
        <v>53431</v>
      </c>
      <c r="H15" s="97">
        <v>37876</v>
      </c>
      <c r="I15" s="97">
        <v>444</v>
      </c>
      <c r="J15" s="97">
        <f aca="true" t="shared" si="2" ref="J15:J38">SUM(H15:I15)</f>
        <v>38320</v>
      </c>
    </row>
    <row r="16" spans="1:10" ht="12.75">
      <c r="A16" s="226" t="s">
        <v>229</v>
      </c>
      <c r="B16" s="97">
        <v>202338</v>
      </c>
      <c r="C16" s="97">
        <v>256</v>
      </c>
      <c r="D16" s="97">
        <f t="shared" si="0"/>
        <v>202594</v>
      </c>
      <c r="E16" s="97">
        <v>16474</v>
      </c>
      <c r="F16" s="97">
        <v>221</v>
      </c>
      <c r="G16" s="97">
        <f t="shared" si="1"/>
        <v>16695</v>
      </c>
      <c r="H16" s="97">
        <v>12160</v>
      </c>
      <c r="I16" s="97">
        <v>142</v>
      </c>
      <c r="J16" s="97">
        <f t="shared" si="2"/>
        <v>12302</v>
      </c>
    </row>
    <row r="17" spans="1:10" ht="12.75">
      <c r="A17" s="226" t="s">
        <v>230</v>
      </c>
      <c r="B17" s="97">
        <v>293677</v>
      </c>
      <c r="C17" s="97">
        <v>0</v>
      </c>
      <c r="D17" s="97">
        <f t="shared" si="0"/>
        <v>293677</v>
      </c>
      <c r="E17" s="97">
        <v>17414</v>
      </c>
      <c r="F17" s="97">
        <v>0</v>
      </c>
      <c r="G17" s="97">
        <f t="shared" si="1"/>
        <v>17414</v>
      </c>
      <c r="H17" s="97">
        <v>9225</v>
      </c>
      <c r="I17" s="97">
        <v>0</v>
      </c>
      <c r="J17" s="97">
        <f t="shared" si="2"/>
        <v>9225</v>
      </c>
    </row>
    <row r="18" spans="1:10" ht="12.75">
      <c r="A18" s="226" t="s">
        <v>231</v>
      </c>
      <c r="B18" s="97">
        <v>4718</v>
      </c>
      <c r="C18" s="97">
        <v>0</v>
      </c>
      <c r="D18" s="97">
        <f t="shared" si="0"/>
        <v>4718</v>
      </c>
      <c r="E18" s="97">
        <v>0</v>
      </c>
      <c r="F18" s="97">
        <v>0</v>
      </c>
      <c r="G18" s="97">
        <f t="shared" si="1"/>
        <v>0</v>
      </c>
      <c r="H18" s="97">
        <v>0</v>
      </c>
      <c r="I18" s="97">
        <v>0</v>
      </c>
      <c r="J18" s="97">
        <f t="shared" si="2"/>
        <v>0</v>
      </c>
    </row>
    <row r="19" spans="1:10" ht="12.75">
      <c r="A19" s="226" t="s">
        <v>232</v>
      </c>
      <c r="B19" s="97">
        <v>0</v>
      </c>
      <c r="C19" s="97">
        <v>0</v>
      </c>
      <c r="D19" s="97">
        <f t="shared" si="0"/>
        <v>0</v>
      </c>
      <c r="E19" s="97">
        <v>0</v>
      </c>
      <c r="F19" s="97">
        <v>0</v>
      </c>
      <c r="G19" s="97">
        <f t="shared" si="1"/>
        <v>0</v>
      </c>
      <c r="H19" s="97">
        <v>0</v>
      </c>
      <c r="I19" s="97">
        <v>0</v>
      </c>
      <c r="J19" s="97">
        <f t="shared" si="2"/>
        <v>0</v>
      </c>
    </row>
    <row r="20" spans="1:10" s="227" customFormat="1" ht="12.75">
      <c r="A20" s="55" t="s">
        <v>233</v>
      </c>
      <c r="B20" s="98">
        <f aca="true" t="shared" si="3" ref="B20:I20">SUM(B15:B19)</f>
        <v>1120445</v>
      </c>
      <c r="C20" s="98">
        <f t="shared" si="3"/>
        <v>1056</v>
      </c>
      <c r="D20" s="516">
        <f t="shared" si="0"/>
        <v>1121501</v>
      </c>
      <c r="E20" s="98">
        <f t="shared" si="3"/>
        <v>86629</v>
      </c>
      <c r="F20" s="98">
        <f t="shared" si="3"/>
        <v>911</v>
      </c>
      <c r="G20" s="516">
        <f t="shared" si="1"/>
        <v>87540</v>
      </c>
      <c r="H20" s="98">
        <f t="shared" si="3"/>
        <v>59261</v>
      </c>
      <c r="I20" s="98">
        <f t="shared" si="3"/>
        <v>586</v>
      </c>
      <c r="J20" s="516">
        <f t="shared" si="2"/>
        <v>59847</v>
      </c>
    </row>
    <row r="21" spans="1:10" ht="12.75">
      <c r="A21" s="226" t="s">
        <v>234</v>
      </c>
      <c r="B21" s="97">
        <v>0</v>
      </c>
      <c r="C21" s="97">
        <v>0</v>
      </c>
      <c r="D21" s="97">
        <f t="shared" si="0"/>
        <v>0</v>
      </c>
      <c r="E21" s="97">
        <v>0</v>
      </c>
      <c r="F21" s="97">
        <v>0</v>
      </c>
      <c r="G21" s="97">
        <f t="shared" si="1"/>
        <v>0</v>
      </c>
      <c r="H21" s="97">
        <v>0</v>
      </c>
      <c r="I21" s="97">
        <v>0</v>
      </c>
      <c r="J21" s="97">
        <f t="shared" si="2"/>
        <v>0</v>
      </c>
    </row>
    <row r="22" spans="1:10" ht="12.75">
      <c r="A22" s="226" t="s">
        <v>450</v>
      </c>
      <c r="B22" s="97">
        <v>0</v>
      </c>
      <c r="C22" s="97">
        <v>0</v>
      </c>
      <c r="D22" s="97">
        <f t="shared" si="0"/>
        <v>0</v>
      </c>
      <c r="E22" s="97">
        <v>0</v>
      </c>
      <c r="F22" s="97">
        <v>0</v>
      </c>
      <c r="G22" s="97">
        <f t="shared" si="1"/>
        <v>0</v>
      </c>
      <c r="H22" s="97">
        <v>0</v>
      </c>
      <c r="I22" s="97">
        <v>0</v>
      </c>
      <c r="J22" s="97">
        <f t="shared" si="2"/>
        <v>0</v>
      </c>
    </row>
    <row r="23" spans="1:10" ht="12.75">
      <c r="A23" s="226" t="s">
        <v>451</v>
      </c>
      <c r="B23" s="97">
        <v>0</v>
      </c>
      <c r="C23" s="97">
        <v>0</v>
      </c>
      <c r="D23" s="97">
        <f t="shared" si="0"/>
        <v>0</v>
      </c>
      <c r="E23" s="97">
        <v>0</v>
      </c>
      <c r="F23" s="97">
        <v>0</v>
      </c>
      <c r="G23" s="97">
        <f t="shared" si="1"/>
        <v>0</v>
      </c>
      <c r="H23" s="97">
        <v>0</v>
      </c>
      <c r="I23" s="97">
        <v>0</v>
      </c>
      <c r="J23" s="97">
        <f t="shared" si="2"/>
        <v>0</v>
      </c>
    </row>
    <row r="24" spans="1:10" s="227" customFormat="1" ht="12.75">
      <c r="A24" s="55" t="s">
        <v>62</v>
      </c>
      <c r="B24" s="98">
        <f aca="true" t="shared" si="4" ref="B24:I24">SUM(B21:B23)</f>
        <v>0</v>
      </c>
      <c r="C24" s="98">
        <f t="shared" si="4"/>
        <v>0</v>
      </c>
      <c r="D24" s="97">
        <f t="shared" si="0"/>
        <v>0</v>
      </c>
      <c r="E24" s="98">
        <f t="shared" si="4"/>
        <v>0</v>
      </c>
      <c r="F24" s="98">
        <f t="shared" si="4"/>
        <v>0</v>
      </c>
      <c r="G24" s="97">
        <f t="shared" si="1"/>
        <v>0</v>
      </c>
      <c r="H24" s="98">
        <f t="shared" si="4"/>
        <v>0</v>
      </c>
      <c r="I24" s="98">
        <f t="shared" si="4"/>
        <v>0</v>
      </c>
      <c r="J24" s="97">
        <f t="shared" si="2"/>
        <v>0</v>
      </c>
    </row>
    <row r="25" spans="1:10" s="229" customFormat="1" ht="13.5">
      <c r="A25" s="228" t="s">
        <v>63</v>
      </c>
      <c r="B25" s="100">
        <f aca="true" t="shared" si="5" ref="B25:I25">SUM(B24,B20)</f>
        <v>1120445</v>
      </c>
      <c r="C25" s="100">
        <f t="shared" si="5"/>
        <v>1056</v>
      </c>
      <c r="D25" s="517">
        <f t="shared" si="0"/>
        <v>1121501</v>
      </c>
      <c r="E25" s="100">
        <f t="shared" si="5"/>
        <v>86629</v>
      </c>
      <c r="F25" s="100">
        <f t="shared" si="5"/>
        <v>911</v>
      </c>
      <c r="G25" s="517">
        <f t="shared" si="1"/>
        <v>87540</v>
      </c>
      <c r="H25" s="100">
        <f t="shared" si="5"/>
        <v>59261</v>
      </c>
      <c r="I25" s="100">
        <f t="shared" si="5"/>
        <v>586</v>
      </c>
      <c r="J25" s="517">
        <f t="shared" si="2"/>
        <v>59847</v>
      </c>
    </row>
    <row r="26" spans="1:10" s="227" customFormat="1" ht="12.75">
      <c r="A26" s="55" t="s">
        <v>64</v>
      </c>
      <c r="B26" s="98"/>
      <c r="C26" s="98"/>
      <c r="D26" s="97"/>
      <c r="E26" s="98"/>
      <c r="F26" s="98"/>
      <c r="G26" s="97"/>
      <c r="H26" s="98"/>
      <c r="I26" s="98"/>
      <c r="J26" s="97"/>
    </row>
    <row r="27" spans="1:10" ht="12.75">
      <c r="A27" s="226" t="s">
        <v>65</v>
      </c>
      <c r="B27" s="97">
        <v>1465</v>
      </c>
      <c r="C27" s="97">
        <v>0</v>
      </c>
      <c r="D27" s="97">
        <f t="shared" si="0"/>
        <v>1465</v>
      </c>
      <c r="E27" s="97">
        <v>0</v>
      </c>
      <c r="F27" s="97">
        <v>0</v>
      </c>
      <c r="G27" s="97">
        <f t="shared" si="1"/>
        <v>0</v>
      </c>
      <c r="H27" s="97">
        <v>0</v>
      </c>
      <c r="I27" s="97">
        <v>0</v>
      </c>
      <c r="J27" s="97">
        <f t="shared" si="2"/>
        <v>0</v>
      </c>
    </row>
    <row r="28" spans="1:10" ht="12.75">
      <c r="A28" s="226" t="s">
        <v>66</v>
      </c>
      <c r="B28" s="97">
        <v>13074</v>
      </c>
      <c r="C28" s="97">
        <v>0</v>
      </c>
      <c r="D28" s="97">
        <f t="shared" si="0"/>
        <v>13074</v>
      </c>
      <c r="E28" s="97">
        <v>0</v>
      </c>
      <c r="F28" s="97">
        <v>0</v>
      </c>
      <c r="G28" s="97">
        <f t="shared" si="1"/>
        <v>0</v>
      </c>
      <c r="H28" s="97">
        <v>0</v>
      </c>
      <c r="I28" s="97">
        <v>0</v>
      </c>
      <c r="J28" s="97">
        <f t="shared" si="2"/>
        <v>0</v>
      </c>
    </row>
    <row r="29" spans="1:10" ht="12.75">
      <c r="A29" s="226" t="s">
        <v>67</v>
      </c>
      <c r="B29" s="97">
        <v>5872</v>
      </c>
      <c r="C29" s="97">
        <v>0</v>
      </c>
      <c r="D29" s="97">
        <f t="shared" si="0"/>
        <v>5872</v>
      </c>
      <c r="E29" s="97">
        <v>0</v>
      </c>
      <c r="F29" s="97">
        <v>0</v>
      </c>
      <c r="G29" s="97">
        <f t="shared" si="1"/>
        <v>0</v>
      </c>
      <c r="H29" s="97">
        <v>0</v>
      </c>
      <c r="I29" s="97">
        <v>0</v>
      </c>
      <c r="J29" s="97">
        <f t="shared" si="2"/>
        <v>0</v>
      </c>
    </row>
    <row r="30" spans="1:10" ht="12.75">
      <c r="A30" s="226" t="s">
        <v>6</v>
      </c>
      <c r="B30" s="97">
        <v>10025</v>
      </c>
      <c r="C30" s="97">
        <v>0</v>
      </c>
      <c r="D30" s="97">
        <f t="shared" si="0"/>
        <v>10025</v>
      </c>
      <c r="E30" s="97">
        <v>0</v>
      </c>
      <c r="F30" s="97">
        <v>0</v>
      </c>
      <c r="G30" s="97">
        <f t="shared" si="1"/>
        <v>0</v>
      </c>
      <c r="H30" s="97">
        <v>0</v>
      </c>
      <c r="I30" s="97">
        <v>0</v>
      </c>
      <c r="J30" s="97">
        <f t="shared" si="2"/>
        <v>0</v>
      </c>
    </row>
    <row r="31" spans="1:10" ht="12.75">
      <c r="A31" s="226" t="s">
        <v>7</v>
      </c>
      <c r="B31" s="97">
        <v>2471</v>
      </c>
      <c r="C31" s="97">
        <v>0</v>
      </c>
      <c r="D31" s="97">
        <f t="shared" si="0"/>
        <v>2471</v>
      </c>
      <c r="E31" s="97">
        <v>0</v>
      </c>
      <c r="F31" s="97">
        <v>0</v>
      </c>
      <c r="G31" s="97">
        <f t="shared" si="1"/>
        <v>0</v>
      </c>
      <c r="H31" s="97">
        <v>0</v>
      </c>
      <c r="I31" s="97">
        <v>0</v>
      </c>
      <c r="J31" s="97">
        <f t="shared" si="2"/>
        <v>0</v>
      </c>
    </row>
    <row r="32" spans="1:10" ht="12.75">
      <c r="A32" s="226" t="s">
        <v>8</v>
      </c>
      <c r="B32" s="97">
        <v>505</v>
      </c>
      <c r="C32" s="97">
        <v>0</v>
      </c>
      <c r="D32" s="97">
        <f t="shared" si="0"/>
        <v>505</v>
      </c>
      <c r="E32" s="97">
        <v>0</v>
      </c>
      <c r="F32" s="97">
        <v>0</v>
      </c>
      <c r="G32" s="97">
        <f t="shared" si="1"/>
        <v>0</v>
      </c>
      <c r="H32" s="97">
        <v>0</v>
      </c>
      <c r="I32" s="97">
        <v>0</v>
      </c>
      <c r="J32" s="97">
        <f t="shared" si="2"/>
        <v>0</v>
      </c>
    </row>
    <row r="33" spans="1:10" ht="12.75">
      <c r="A33" s="226" t="s">
        <v>472</v>
      </c>
      <c r="B33" s="97">
        <v>690488</v>
      </c>
      <c r="C33" s="97">
        <v>0</v>
      </c>
      <c r="D33" s="97">
        <f t="shared" si="0"/>
        <v>690488</v>
      </c>
      <c r="E33" s="97">
        <v>0</v>
      </c>
      <c r="F33" s="97">
        <v>0</v>
      </c>
      <c r="G33" s="97">
        <f t="shared" si="1"/>
        <v>0</v>
      </c>
      <c r="H33" s="97">
        <v>0</v>
      </c>
      <c r="I33" s="97">
        <v>0</v>
      </c>
      <c r="J33" s="97">
        <f t="shared" si="2"/>
        <v>0</v>
      </c>
    </row>
    <row r="34" spans="1:10" ht="12.75">
      <c r="A34" s="226" t="s">
        <v>473</v>
      </c>
      <c r="B34" s="97">
        <v>0</v>
      </c>
      <c r="C34" s="97">
        <v>0</v>
      </c>
      <c r="D34" s="97">
        <f t="shared" si="0"/>
        <v>0</v>
      </c>
      <c r="E34" s="97">
        <v>0</v>
      </c>
      <c r="F34" s="97">
        <v>0</v>
      </c>
      <c r="G34" s="97">
        <f t="shared" si="1"/>
        <v>0</v>
      </c>
      <c r="H34" s="97">
        <v>0</v>
      </c>
      <c r="I34" s="97">
        <v>0</v>
      </c>
      <c r="J34" s="97">
        <f t="shared" si="2"/>
        <v>0</v>
      </c>
    </row>
    <row r="35" spans="1:10" ht="12.75">
      <c r="A35" s="226" t="s">
        <v>474</v>
      </c>
      <c r="B35" s="97">
        <v>0</v>
      </c>
      <c r="C35" s="97">
        <v>0</v>
      </c>
      <c r="D35" s="97">
        <f t="shared" si="0"/>
        <v>0</v>
      </c>
      <c r="E35" s="97">
        <v>0</v>
      </c>
      <c r="F35" s="97">
        <v>0</v>
      </c>
      <c r="G35" s="97">
        <f t="shared" si="1"/>
        <v>0</v>
      </c>
      <c r="H35" s="97">
        <v>0</v>
      </c>
      <c r="I35" s="97">
        <v>0</v>
      </c>
      <c r="J35" s="97">
        <f t="shared" si="2"/>
        <v>0</v>
      </c>
    </row>
    <row r="36" spans="1:10" ht="12.75">
      <c r="A36" s="226" t="s">
        <v>475</v>
      </c>
      <c r="B36" s="97">
        <v>341417</v>
      </c>
      <c r="C36" s="97">
        <v>1056</v>
      </c>
      <c r="D36" s="97">
        <f t="shared" si="0"/>
        <v>342473</v>
      </c>
      <c r="E36" s="97">
        <v>80673</v>
      </c>
      <c r="F36" s="97">
        <v>911</v>
      </c>
      <c r="G36" s="97">
        <f t="shared" si="1"/>
        <v>81584</v>
      </c>
      <c r="H36" s="97">
        <v>58861</v>
      </c>
      <c r="I36" s="97">
        <v>586</v>
      </c>
      <c r="J36" s="97">
        <f t="shared" si="2"/>
        <v>59447</v>
      </c>
    </row>
    <row r="37" spans="1:10" ht="12.75">
      <c r="A37" s="226" t="s">
        <v>476</v>
      </c>
      <c r="B37" s="97">
        <v>55128</v>
      </c>
      <c r="C37" s="97">
        <v>0</v>
      </c>
      <c r="D37" s="97">
        <f t="shared" si="0"/>
        <v>55128</v>
      </c>
      <c r="E37" s="97">
        <v>5956</v>
      </c>
      <c r="F37" s="97">
        <v>0</v>
      </c>
      <c r="G37" s="97">
        <f t="shared" si="1"/>
        <v>5956</v>
      </c>
      <c r="H37" s="97">
        <v>400</v>
      </c>
      <c r="I37" s="97">
        <v>0</v>
      </c>
      <c r="J37" s="97">
        <f t="shared" si="2"/>
        <v>400</v>
      </c>
    </row>
    <row r="38" spans="1:10" s="229" customFormat="1" ht="13.5">
      <c r="A38" s="228" t="s">
        <v>68</v>
      </c>
      <c r="B38" s="100">
        <f aca="true" t="shared" si="6" ref="B38:I38">SUM(B27:B37)</f>
        <v>1120445</v>
      </c>
      <c r="C38" s="100">
        <f t="shared" si="6"/>
        <v>1056</v>
      </c>
      <c r="D38" s="517">
        <f t="shared" si="0"/>
        <v>1121501</v>
      </c>
      <c r="E38" s="100">
        <f t="shared" si="6"/>
        <v>86629</v>
      </c>
      <c r="F38" s="100">
        <f t="shared" si="6"/>
        <v>911</v>
      </c>
      <c r="G38" s="517">
        <f t="shared" si="1"/>
        <v>87540</v>
      </c>
      <c r="H38" s="100">
        <f t="shared" si="6"/>
        <v>59261</v>
      </c>
      <c r="I38" s="100">
        <f t="shared" si="6"/>
        <v>586</v>
      </c>
      <c r="J38" s="517">
        <f t="shared" si="2"/>
        <v>59847</v>
      </c>
    </row>
    <row r="39" spans="1:7" ht="12.75">
      <c r="A39" s="230"/>
      <c r="B39" s="56"/>
      <c r="C39" s="56"/>
      <c r="D39" s="56"/>
      <c r="E39" s="56"/>
      <c r="F39" s="56"/>
      <c r="G39" s="56"/>
    </row>
    <row r="40" spans="1:10" ht="12.7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2.7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2.7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2.75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2.75">
      <c r="A47" s="56"/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12.75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2.75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2.75">
      <c r="A50" s="56"/>
      <c r="B50" s="56"/>
      <c r="C50" s="56"/>
      <c r="D50" s="56"/>
      <c r="E50" s="56"/>
      <c r="F50" s="56"/>
      <c r="G50" s="56"/>
      <c r="H50" s="56"/>
      <c r="I50" s="56"/>
      <c r="J50" s="56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Header>&amp;R&amp;"Times New Roman CE,Normál"6/b.számú melléklet</oddHeader>
    <oddFooter>&amp;L&amp;"Times New Roman CE,Normál"&amp;8&amp;F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G11" sqref="G11"/>
    </sheetView>
  </sheetViews>
  <sheetFormatPr defaultColWidth="9.140625" defaultRowHeight="12.75"/>
  <cols>
    <col min="1" max="1" width="40.140625" style="44" customWidth="1"/>
    <col min="2" max="2" width="12.8515625" style="44" customWidth="1"/>
    <col min="3" max="3" width="8.28125" style="44" customWidth="1"/>
    <col min="4" max="4" width="12.421875" style="44" customWidth="1"/>
    <col min="5" max="5" width="12.57421875" style="179" customWidth="1"/>
    <col min="6" max="6" width="8.57421875" style="44" customWidth="1"/>
    <col min="7" max="7" width="13.57421875" style="44" customWidth="1"/>
  </cols>
  <sheetData>
    <row r="1" ht="12.75">
      <c r="C1" s="331" t="s">
        <v>528</v>
      </c>
    </row>
    <row r="3" spans="1:7" s="215" customFormat="1" ht="15.75">
      <c r="A3" s="502" t="s">
        <v>513</v>
      </c>
      <c r="B3" s="214"/>
      <c r="C3" s="214"/>
      <c r="D3" s="214"/>
      <c r="E3" s="231"/>
      <c r="F3" s="214"/>
      <c r="G3" s="214"/>
    </row>
    <row r="6" spans="1:7" ht="12.75">
      <c r="A6" s="53" t="s">
        <v>514</v>
      </c>
      <c r="B6" s="217">
        <v>4</v>
      </c>
      <c r="C6" s="217"/>
      <c r="D6" s="161"/>
      <c r="E6" s="232">
        <v>5</v>
      </c>
      <c r="F6" s="217"/>
      <c r="G6" s="161"/>
    </row>
    <row r="7" spans="1:7" ht="12.75">
      <c r="A7" s="53" t="s">
        <v>496</v>
      </c>
      <c r="B7" s="218"/>
      <c r="C7" s="218"/>
      <c r="D7" s="219"/>
      <c r="E7" s="233"/>
      <c r="F7" s="174"/>
      <c r="G7" s="220"/>
    </row>
    <row r="8" spans="1:7" ht="12.75">
      <c r="A8" s="53" t="s">
        <v>515</v>
      </c>
      <c r="B8" s="337" t="s">
        <v>212</v>
      </c>
      <c r="C8" s="337"/>
      <c r="D8" s="338"/>
      <c r="E8" s="232" t="s">
        <v>69</v>
      </c>
      <c r="F8" s="217"/>
      <c r="G8" s="161"/>
    </row>
    <row r="9" spans="1:7" ht="12.75">
      <c r="A9" s="53" t="s">
        <v>518</v>
      </c>
      <c r="B9" s="339"/>
      <c r="C9" s="218">
        <v>853257</v>
      </c>
      <c r="D9" s="161"/>
      <c r="E9" s="232"/>
      <c r="F9" s="217"/>
      <c r="G9" s="161"/>
    </row>
    <row r="10" spans="1:7" ht="12.75">
      <c r="A10" s="53" t="s">
        <v>519</v>
      </c>
      <c r="B10" s="222" t="s">
        <v>490</v>
      </c>
      <c r="C10" s="222"/>
      <c r="D10" s="223"/>
      <c r="E10" s="224"/>
      <c r="F10" s="224"/>
      <c r="G10" s="223"/>
    </row>
    <row r="11" spans="1:7" s="561" customFormat="1" ht="37.5" customHeight="1">
      <c r="A11" s="562" t="s">
        <v>522</v>
      </c>
      <c r="B11" s="604" t="s">
        <v>608</v>
      </c>
      <c r="C11" s="603" t="s">
        <v>170</v>
      </c>
      <c r="D11" s="569" t="s">
        <v>664</v>
      </c>
      <c r="E11" s="604" t="s">
        <v>608</v>
      </c>
      <c r="F11" s="603" t="s">
        <v>170</v>
      </c>
      <c r="G11" s="569" t="s">
        <v>664</v>
      </c>
    </row>
    <row r="12" spans="1:7" ht="9.75" customHeight="1">
      <c r="A12" s="53" t="s">
        <v>497</v>
      </c>
      <c r="B12" s="54" t="s">
        <v>498</v>
      </c>
      <c r="C12" s="53" t="s">
        <v>499</v>
      </c>
      <c r="D12" s="53" t="s">
        <v>196</v>
      </c>
      <c r="E12" s="181" t="s">
        <v>197</v>
      </c>
      <c r="F12" s="53" t="s">
        <v>198</v>
      </c>
      <c r="G12" s="53" t="s">
        <v>199</v>
      </c>
    </row>
    <row r="13" spans="1:7" ht="12.75">
      <c r="A13" s="226" t="s">
        <v>523</v>
      </c>
      <c r="B13" s="485">
        <v>73</v>
      </c>
      <c r="C13" s="485"/>
      <c r="D13" s="485">
        <f>SUM(B13:C13)</f>
        <v>73</v>
      </c>
      <c r="E13" s="487">
        <f>SUM('6b.számú melléklet(1)'!B13+'6b.számú melléklet(1)'!E13+'6b.számú melléklet(1)'!H13+'6b.számú melléklet(2)'!B13)</f>
        <v>396.5</v>
      </c>
      <c r="F13" s="487">
        <f>SUM('6b.számú melléklet(1)'!C13+'6b.számú melléklet(1)'!F13+'6b.számú melléklet(1)'!I13+'6b.számú melléklet(2)'!C13)</f>
        <v>0</v>
      </c>
      <c r="G13" s="487">
        <f>SUM('6b.számú melléklet(1)'!D13+'6b.számú melléklet(1)'!G13+'6b.számú melléklet(1)'!J13+'6b.számú melléklet(2)'!D13)</f>
        <v>396.5</v>
      </c>
    </row>
    <row r="14" spans="1:7" s="227" customFormat="1" ht="12.75">
      <c r="A14" s="55" t="s">
        <v>524</v>
      </c>
      <c r="B14" s="98"/>
      <c r="C14" s="98"/>
      <c r="D14" s="97"/>
      <c r="E14" s="183"/>
      <c r="F14" s="183"/>
      <c r="G14" s="183"/>
    </row>
    <row r="15" spans="1:7" ht="12.75">
      <c r="A15" s="226" t="s">
        <v>525</v>
      </c>
      <c r="B15" s="97">
        <v>127516</v>
      </c>
      <c r="C15" s="97">
        <v>1619</v>
      </c>
      <c r="D15" s="97">
        <f aca="true" t="shared" si="0" ref="D15:D38">SUM(B15:C15)</f>
        <v>129135</v>
      </c>
      <c r="E15" s="183">
        <f>SUM('6b.számú melléklet(1)'!B15+'6b.számú melléklet(1)'!E15+'6b.számú melléklet(1)'!H15+'6b.számú melléklet(2)'!B15)</f>
        <v>837845</v>
      </c>
      <c r="F15" s="183">
        <f>SUM('6b.számú melléklet(1)'!C15+'6b.számú melléklet(1)'!F15+'6b.számú melléklet(1)'!I15+'6b.számú melléklet(2)'!C15)</f>
        <v>3553</v>
      </c>
      <c r="G15" s="183">
        <f>SUM('6b.számú melléklet(1)'!D15+'6b.számú melléklet(1)'!G15+'6b.számú melléklet(1)'!J15+'6b.számú melléklet(2)'!D15)</f>
        <v>841398</v>
      </c>
    </row>
    <row r="16" spans="1:7" ht="12.75">
      <c r="A16" s="226" t="s">
        <v>229</v>
      </c>
      <c r="B16" s="97">
        <v>40130</v>
      </c>
      <c r="C16" s="97">
        <v>519</v>
      </c>
      <c r="D16" s="97">
        <f t="shared" si="0"/>
        <v>40649</v>
      </c>
      <c r="E16" s="183">
        <f>SUM('6b.számú melléklet(1)'!B16+'6b.számú melléklet(1)'!E16+'6b.számú melléklet(1)'!H16+'6b.számú melléklet(2)'!B16)</f>
        <v>271102</v>
      </c>
      <c r="F16" s="183">
        <f>SUM('6b.számú melléklet(1)'!C16+'6b.számú melléklet(1)'!F16+'6b.számú melléklet(1)'!I16+'6b.számú melléklet(2)'!C16)</f>
        <v>1138</v>
      </c>
      <c r="G16" s="183">
        <f>SUM('6b.számú melléklet(1)'!D16+'6b.számú melléklet(1)'!G16+'6b.számú melléklet(1)'!J16+'6b.számú melléklet(2)'!D16)</f>
        <v>272240</v>
      </c>
    </row>
    <row r="17" spans="1:7" ht="12.75">
      <c r="A17" s="226" t="s">
        <v>230</v>
      </c>
      <c r="B17" s="97">
        <v>91330</v>
      </c>
      <c r="C17" s="97"/>
      <c r="D17" s="97">
        <f t="shared" si="0"/>
        <v>91330</v>
      </c>
      <c r="E17" s="183">
        <f>SUM('6b.számú melléklet(1)'!B17+'6b.számú melléklet(1)'!E17+'6b.számú melléklet(1)'!H17+'6b.számú melléklet(2)'!B17)</f>
        <v>411646</v>
      </c>
      <c r="F17" s="183">
        <f>SUM('6b.számú melléklet(1)'!C17+'6b.számú melléklet(1)'!F17+'6b.számú melléklet(1)'!I17+'6b.számú melléklet(2)'!C17)</f>
        <v>0</v>
      </c>
      <c r="G17" s="183">
        <f>SUM('6b.számú melléklet(1)'!D17+'6b.számú melléklet(1)'!G17+'6b.számú melléklet(1)'!J17+'6b.számú melléklet(2)'!D17)</f>
        <v>411646</v>
      </c>
    </row>
    <row r="18" spans="1:7" ht="12.75">
      <c r="A18" s="226" t="s">
        <v>231</v>
      </c>
      <c r="B18" s="97">
        <v>0</v>
      </c>
      <c r="C18" s="97">
        <v>0</v>
      </c>
      <c r="D18" s="97">
        <f t="shared" si="0"/>
        <v>0</v>
      </c>
      <c r="E18" s="183">
        <f>SUM('6b.számú melléklet(1)'!B18+'6b.számú melléklet(1)'!E18+'6b.számú melléklet(1)'!H18+'6b.számú melléklet(2)'!B18)</f>
        <v>4718</v>
      </c>
      <c r="F18" s="183">
        <f>SUM('6b.számú melléklet(1)'!C18+'6b.számú melléklet(1)'!F18+'6b.számú melléklet(1)'!I18+'6b.számú melléklet(2)'!C18)</f>
        <v>0</v>
      </c>
      <c r="G18" s="183">
        <f>SUM('6b.számú melléklet(1)'!D18+'6b.számú melléklet(1)'!G18+'6b.számú melléklet(1)'!J18+'6b.számú melléklet(2)'!D18)</f>
        <v>4718</v>
      </c>
    </row>
    <row r="19" spans="1:7" ht="12.75">
      <c r="A19" s="226" t="s">
        <v>232</v>
      </c>
      <c r="B19" s="97">
        <v>0</v>
      </c>
      <c r="C19" s="97">
        <v>0</v>
      </c>
      <c r="D19" s="97">
        <f t="shared" si="0"/>
        <v>0</v>
      </c>
      <c r="E19" s="183">
        <f>SUM('6b.számú melléklet(1)'!B19+'6b.számú melléklet(1)'!E19+'6b.számú melléklet(1)'!H19+'6b.számú melléklet(2)'!B19)</f>
        <v>0</v>
      </c>
      <c r="F19" s="183">
        <f>SUM('6b.számú melléklet(1)'!C19+'6b.számú melléklet(1)'!F19+'6b.számú melléklet(1)'!I19+'6b.számú melléklet(2)'!C19)</f>
        <v>0</v>
      </c>
      <c r="G19" s="183">
        <f>SUM('6b.számú melléklet(1)'!D19+'6b.számú melléklet(1)'!G19+'6b.számú melléklet(1)'!J19+'6b.számú melléklet(2)'!D19)</f>
        <v>0</v>
      </c>
    </row>
    <row r="20" spans="1:7" s="227" customFormat="1" ht="12.75">
      <c r="A20" s="55" t="s">
        <v>233</v>
      </c>
      <c r="B20" s="98">
        <f>SUM(B15:B19)</f>
        <v>258976</v>
      </c>
      <c r="C20" s="98">
        <f>SUM(C15:C19)</f>
        <v>2138</v>
      </c>
      <c r="D20" s="516">
        <f t="shared" si="0"/>
        <v>261114</v>
      </c>
      <c r="E20" s="182">
        <f>SUM('6b.számú melléklet(1)'!B20+'6b.számú melléklet(1)'!E20+'6b.számú melléklet(1)'!H20+'6b.számú melléklet(2)'!B20)</f>
        <v>1525311</v>
      </c>
      <c r="F20" s="182">
        <f>SUM('6b.számú melléklet(1)'!C20+'6b.számú melléklet(1)'!F20+'6b.számú melléklet(1)'!I20+'6b.számú melléklet(2)'!C20)</f>
        <v>4691</v>
      </c>
      <c r="G20" s="182">
        <f>SUM('6b.számú melléklet(1)'!D20+'6b.számú melléklet(1)'!G20+'6b.számú melléklet(1)'!J20+'6b.számú melléklet(2)'!D20)</f>
        <v>1530002</v>
      </c>
    </row>
    <row r="21" spans="1:7" ht="12.75">
      <c r="A21" s="226" t="s">
        <v>234</v>
      </c>
      <c r="B21" s="97">
        <v>0</v>
      </c>
      <c r="C21" s="97"/>
      <c r="D21" s="97">
        <f t="shared" si="0"/>
        <v>0</v>
      </c>
      <c r="E21" s="183">
        <f>SUM('6b.számú melléklet(1)'!B21+'6b.számú melléklet(1)'!E21+'6b.számú melléklet(1)'!H21+'6b.számú melléklet(2)'!B21)</f>
        <v>0</v>
      </c>
      <c r="F21" s="183">
        <f>SUM('6b.számú melléklet(1)'!C21+'6b.számú melléklet(1)'!F21+'6b.számú melléklet(1)'!I21+'6b.számú melléklet(2)'!C21)</f>
        <v>0</v>
      </c>
      <c r="G21" s="183">
        <f>SUM('6b.számú melléklet(1)'!D21+'6b.számú melléklet(1)'!G21+'6b.számú melléklet(1)'!J21+'6b.számú melléklet(2)'!D21)</f>
        <v>0</v>
      </c>
    </row>
    <row r="22" spans="1:7" ht="12.75">
      <c r="A22" s="226" t="s">
        <v>450</v>
      </c>
      <c r="B22" s="97">
        <v>0</v>
      </c>
      <c r="C22" s="97">
        <v>0</v>
      </c>
      <c r="D22" s="97">
        <f t="shared" si="0"/>
        <v>0</v>
      </c>
      <c r="E22" s="183">
        <f>SUM('6b.számú melléklet(1)'!B22+'6b.számú melléklet(1)'!E22+'6b.számú melléklet(1)'!H22+'6b.számú melléklet(2)'!B22)</f>
        <v>0</v>
      </c>
      <c r="F22" s="183">
        <f>SUM('6b.számú melléklet(1)'!C22+'6b.számú melléklet(1)'!F22+'6b.számú melléklet(1)'!I22+'6b.számú melléklet(2)'!C22)</f>
        <v>0</v>
      </c>
      <c r="G22" s="183">
        <f>SUM('6b.számú melléklet(1)'!D22+'6b.számú melléklet(1)'!G22+'6b.számú melléklet(1)'!J22+'6b.számú melléklet(2)'!D22)</f>
        <v>0</v>
      </c>
    </row>
    <row r="23" spans="1:7" ht="12.75">
      <c r="A23" s="226" t="s">
        <v>451</v>
      </c>
      <c r="B23" s="97">
        <v>0</v>
      </c>
      <c r="C23" s="97">
        <v>0</v>
      </c>
      <c r="D23" s="97">
        <f t="shared" si="0"/>
        <v>0</v>
      </c>
      <c r="E23" s="183">
        <f>SUM('6b.számú melléklet(1)'!B23+'6b.számú melléklet(1)'!E23+'6b.számú melléklet(1)'!H23+'6b.számú melléklet(2)'!B23)</f>
        <v>0</v>
      </c>
      <c r="F23" s="183">
        <f>SUM('6b.számú melléklet(1)'!C23+'6b.számú melléklet(1)'!F23+'6b.számú melléklet(1)'!I23+'6b.számú melléklet(2)'!C23)</f>
        <v>0</v>
      </c>
      <c r="G23" s="183">
        <f>SUM('6b.számú melléklet(1)'!D23+'6b.számú melléklet(1)'!G23+'6b.számú melléklet(1)'!J23+'6b.számú melléklet(2)'!D23)</f>
        <v>0</v>
      </c>
    </row>
    <row r="24" spans="1:7" s="227" customFormat="1" ht="12.75">
      <c r="A24" s="55" t="s">
        <v>62</v>
      </c>
      <c r="B24" s="98">
        <f>SUM(B21:B23)</f>
        <v>0</v>
      </c>
      <c r="C24" s="98">
        <f>SUM(C21:C23)</f>
        <v>0</v>
      </c>
      <c r="D24" s="97">
        <f t="shared" si="0"/>
        <v>0</v>
      </c>
      <c r="E24" s="182">
        <f>SUM('6b.számú melléklet(1)'!B24+'6b.számú melléklet(1)'!E24+'6b.számú melléklet(1)'!H24+'6b.számú melléklet(2)'!B24)</f>
        <v>0</v>
      </c>
      <c r="F24" s="182">
        <f>SUM('6b.számú melléklet(1)'!C24+'6b.számú melléklet(1)'!F24+'6b.számú melléklet(1)'!I24+'6b.számú melléklet(2)'!C24)</f>
        <v>0</v>
      </c>
      <c r="G24" s="182">
        <f>SUM('6b.számú melléklet(1)'!D24+'6b.számú melléklet(1)'!G24+'6b.számú melléklet(1)'!J24+'6b.számú melléklet(2)'!D24)</f>
        <v>0</v>
      </c>
    </row>
    <row r="25" spans="1:7" s="229" customFormat="1" ht="13.5">
      <c r="A25" s="228" t="s">
        <v>63</v>
      </c>
      <c r="B25" s="100">
        <f>SUM(B24,B20)</f>
        <v>258976</v>
      </c>
      <c r="C25" s="100">
        <f>SUM(C24,C20)</f>
        <v>2138</v>
      </c>
      <c r="D25" s="517">
        <f t="shared" si="0"/>
        <v>261114</v>
      </c>
      <c r="E25" s="184">
        <f>SUM('6b.számú melléklet(1)'!B25+'6b.számú melléklet(1)'!E25+'6b.számú melléklet(1)'!H25+'6b.számú melléklet(2)'!B25)</f>
        <v>1525311</v>
      </c>
      <c r="F25" s="184">
        <f>SUM('6b.számú melléklet(1)'!C25+'6b.számú melléklet(1)'!F25+'6b.számú melléklet(1)'!I25+'6b.számú melléklet(2)'!C25)</f>
        <v>4691</v>
      </c>
      <c r="G25" s="184">
        <f>SUM('6b.számú melléklet(1)'!D25+'6b.számú melléklet(1)'!G25+'6b.számú melléklet(1)'!J25+'6b.számú melléklet(2)'!D25)</f>
        <v>1530002</v>
      </c>
    </row>
    <row r="26" spans="1:7" s="227" customFormat="1" ht="12.75">
      <c r="A26" s="55" t="s">
        <v>64</v>
      </c>
      <c r="B26" s="98"/>
      <c r="C26" s="98"/>
      <c r="D26" s="97"/>
      <c r="E26" s="183"/>
      <c r="F26" s="183"/>
      <c r="G26" s="183"/>
    </row>
    <row r="27" spans="1:7" ht="12.75">
      <c r="A27" s="226" t="s">
        <v>65</v>
      </c>
      <c r="B27" s="97">
        <v>46230</v>
      </c>
      <c r="C27" s="97">
        <v>0</v>
      </c>
      <c r="D27" s="97">
        <f t="shared" si="0"/>
        <v>46230</v>
      </c>
      <c r="E27" s="183">
        <f>SUM('6b.számú melléklet(1)'!B27+'6b.számú melléklet(1)'!E27+'6b.számú melléklet(1)'!H27+'6b.számú melléklet(2)'!B27)</f>
        <v>47695</v>
      </c>
      <c r="F27" s="183">
        <f>SUM('6b.számú melléklet(1)'!C27+'6b.számú melléklet(1)'!F27+'6b.számú melléklet(1)'!I27+'6b.számú melléklet(2)'!C27)</f>
        <v>0</v>
      </c>
      <c r="G27" s="183">
        <f>SUM('6b.számú melléklet(1)'!D27+'6b.számú melléklet(1)'!G27+'6b.számú melléklet(1)'!J27+'6b.számú melléklet(2)'!D27)</f>
        <v>47695</v>
      </c>
    </row>
    <row r="28" spans="1:7" ht="12.75">
      <c r="A28" s="226" t="s">
        <v>66</v>
      </c>
      <c r="B28" s="97">
        <v>0</v>
      </c>
      <c r="C28" s="97">
        <v>0</v>
      </c>
      <c r="D28" s="97">
        <f t="shared" si="0"/>
        <v>0</v>
      </c>
      <c r="E28" s="183">
        <f>SUM('6b.számú melléklet(1)'!B28+'6b.számú melléklet(1)'!E28+'6b.számú melléklet(1)'!H28+'6b.számú melléklet(2)'!B28)</f>
        <v>13074</v>
      </c>
      <c r="F28" s="183">
        <f>SUM('6b.számú melléklet(1)'!C28+'6b.számú melléklet(1)'!F28+'6b.számú melléklet(1)'!I28+'6b.számú melléklet(2)'!C28)</f>
        <v>0</v>
      </c>
      <c r="G28" s="183">
        <f>SUM('6b.számú melléklet(1)'!D28+'6b.számú melléklet(1)'!G28+'6b.számú melléklet(1)'!J28+'6b.számú melléklet(2)'!D28)</f>
        <v>13074</v>
      </c>
    </row>
    <row r="29" spans="1:7" ht="12.75">
      <c r="A29" s="226" t="s">
        <v>67</v>
      </c>
      <c r="B29" s="97">
        <v>0</v>
      </c>
      <c r="C29" s="97">
        <v>0</v>
      </c>
      <c r="D29" s="97">
        <f t="shared" si="0"/>
        <v>0</v>
      </c>
      <c r="E29" s="183">
        <f>SUM('6b.számú melléklet(1)'!B29+'6b.számú melléklet(1)'!E29+'6b.számú melléklet(1)'!H29+'6b.számú melléklet(2)'!B29)</f>
        <v>5872</v>
      </c>
      <c r="F29" s="183">
        <f>SUM('6b.számú melléklet(1)'!C29+'6b.számú melléklet(1)'!F29+'6b.számú melléklet(1)'!I29+'6b.számú melléklet(2)'!C29)</f>
        <v>0</v>
      </c>
      <c r="G29" s="183">
        <f>SUM('6b.számú melléklet(1)'!D29+'6b.számú melléklet(1)'!G29+'6b.számú melléklet(1)'!J29+'6b.számú melléklet(2)'!D29)</f>
        <v>5872</v>
      </c>
    </row>
    <row r="30" spans="1:7" ht="12.75">
      <c r="A30" s="226" t="s">
        <v>6</v>
      </c>
      <c r="B30" s="97">
        <v>1185</v>
      </c>
      <c r="C30" s="97">
        <v>0</v>
      </c>
      <c r="D30" s="97">
        <f t="shared" si="0"/>
        <v>1185</v>
      </c>
      <c r="E30" s="183">
        <f>SUM('6b.számú melléklet(1)'!B30+'6b.számú melléklet(1)'!E30+'6b.számú melléklet(1)'!H30+'6b.számú melléklet(2)'!B30)</f>
        <v>11210</v>
      </c>
      <c r="F30" s="183">
        <f>SUM('6b.számú melléklet(1)'!C30+'6b.számú melléklet(1)'!F30+'6b.számú melléklet(1)'!I30+'6b.számú melléklet(2)'!C30)</f>
        <v>0</v>
      </c>
      <c r="G30" s="183">
        <f>SUM('6b.számú melléklet(1)'!D30+'6b.számú melléklet(1)'!G30+'6b.számú melléklet(1)'!J30+'6b.számú melléklet(2)'!D30)</f>
        <v>11210</v>
      </c>
    </row>
    <row r="31" spans="1:7" ht="12.75">
      <c r="A31" s="226" t="s">
        <v>7</v>
      </c>
      <c r="B31" s="97">
        <v>5089</v>
      </c>
      <c r="C31" s="97">
        <v>0</v>
      </c>
      <c r="D31" s="97">
        <f t="shared" si="0"/>
        <v>5089</v>
      </c>
      <c r="E31" s="183">
        <f>SUM('6b.számú melléklet(1)'!B31+'6b.számú melléklet(1)'!E31+'6b.számú melléklet(1)'!H31+'6b.számú melléklet(2)'!B31)</f>
        <v>7560</v>
      </c>
      <c r="F31" s="183">
        <f>SUM('6b.számú melléklet(1)'!C31+'6b.számú melléklet(1)'!F31+'6b.számú melléklet(1)'!I31+'6b.számú melléklet(2)'!C31)</f>
        <v>0</v>
      </c>
      <c r="G31" s="183">
        <f>SUM('6b.számú melléklet(1)'!D31+'6b.számú melléklet(1)'!G31+'6b.számú melléklet(1)'!J31+'6b.számú melléklet(2)'!D31)</f>
        <v>7560</v>
      </c>
    </row>
    <row r="32" spans="1:7" ht="12.75">
      <c r="A32" s="226" t="s">
        <v>8</v>
      </c>
      <c r="B32" s="97">
        <v>0</v>
      </c>
      <c r="C32" s="97">
        <v>0</v>
      </c>
      <c r="D32" s="97">
        <f t="shared" si="0"/>
        <v>0</v>
      </c>
      <c r="E32" s="183">
        <f>SUM('6b.számú melléklet(1)'!B32+'6b.számú melléklet(1)'!E32+'6b.számú melléklet(1)'!H32+'6b.számú melléklet(2)'!B32)</f>
        <v>505</v>
      </c>
      <c r="F32" s="183">
        <f>SUM('6b.számú melléklet(1)'!C32+'6b.számú melléklet(1)'!F32+'6b.számú melléklet(1)'!I32+'6b.számú melléklet(2)'!C32)</f>
        <v>0</v>
      </c>
      <c r="G32" s="183">
        <f>SUM('6b.számú melléklet(1)'!D32+'6b.számú melléklet(1)'!G32+'6b.számú melléklet(1)'!J32+'6b.számú melléklet(2)'!D32)</f>
        <v>505</v>
      </c>
    </row>
    <row r="33" spans="1:7" ht="12.75">
      <c r="A33" s="226" t="s">
        <v>472</v>
      </c>
      <c r="B33" s="97">
        <v>0</v>
      </c>
      <c r="C33" s="97">
        <v>0</v>
      </c>
      <c r="D33" s="97">
        <f t="shared" si="0"/>
        <v>0</v>
      </c>
      <c r="E33" s="183">
        <f>SUM('6b.számú melléklet(1)'!B33+'6b.számú melléklet(1)'!E33+'6b.számú melléklet(1)'!H33+'6b.számú melléklet(2)'!B33)</f>
        <v>690488</v>
      </c>
      <c r="F33" s="183">
        <f>SUM('6b.számú melléklet(1)'!C33+'6b.számú melléklet(1)'!F33+'6b.számú melléklet(1)'!I33+'6b.számú melléklet(2)'!C33)</f>
        <v>0</v>
      </c>
      <c r="G33" s="183">
        <f>SUM('6b.számú melléklet(1)'!D33+'6b.számú melléklet(1)'!G33+'6b.számú melléklet(1)'!J33+'6b.számú melléklet(2)'!D33)</f>
        <v>690488</v>
      </c>
    </row>
    <row r="34" spans="1:7" ht="12.75">
      <c r="A34" s="226" t="s">
        <v>473</v>
      </c>
      <c r="B34" s="97">
        <v>0</v>
      </c>
      <c r="C34" s="97">
        <v>0</v>
      </c>
      <c r="D34" s="97">
        <f t="shared" si="0"/>
        <v>0</v>
      </c>
      <c r="E34" s="183">
        <f>SUM('6b.számú melléklet(1)'!B34+'6b.számú melléklet(1)'!E34+'6b.számú melléklet(1)'!H34+'6b.számú melléklet(2)'!B34)</f>
        <v>0</v>
      </c>
      <c r="F34" s="183">
        <f>SUM('6b.számú melléklet(1)'!C34+'6b.számú melléklet(1)'!F34+'6b.számú melléklet(1)'!I34+'6b.számú melléklet(2)'!C34)</f>
        <v>0</v>
      </c>
      <c r="G34" s="183">
        <f>SUM('6b.számú melléklet(1)'!D34+'6b.számú melléklet(1)'!G34+'6b.számú melléklet(1)'!J34+'6b.számú melléklet(2)'!D34)</f>
        <v>0</v>
      </c>
    </row>
    <row r="35" spans="1:7" ht="12.75">
      <c r="A35" s="226" t="s">
        <v>474</v>
      </c>
      <c r="B35" s="97">
        <v>0</v>
      </c>
      <c r="C35" s="97">
        <v>0</v>
      </c>
      <c r="D35" s="97">
        <f t="shared" si="0"/>
        <v>0</v>
      </c>
      <c r="E35" s="183">
        <f>SUM('6b.számú melléklet(1)'!B35+'6b.számú melléklet(1)'!E35+'6b.számú melléklet(1)'!H35+'6b.számú melléklet(2)'!B35)</f>
        <v>0</v>
      </c>
      <c r="F35" s="183">
        <f>SUM('6b.számú melléklet(1)'!C35+'6b.számú melléklet(1)'!F35+'6b.számú melléklet(1)'!I35+'6b.számú melléklet(2)'!C35)</f>
        <v>0</v>
      </c>
      <c r="G35" s="183">
        <f>SUM('6b.számú melléklet(1)'!D35+'6b.számú melléklet(1)'!G35+'6b.számú melléklet(1)'!J35+'6b.számú melléklet(2)'!D35)</f>
        <v>0</v>
      </c>
    </row>
    <row r="36" spans="1:7" ht="12.75">
      <c r="A36" s="226" t="s">
        <v>475</v>
      </c>
      <c r="B36" s="97">
        <v>206472</v>
      </c>
      <c r="C36" s="97">
        <v>2138</v>
      </c>
      <c r="D36" s="97">
        <f t="shared" si="0"/>
        <v>208610</v>
      </c>
      <c r="E36" s="183">
        <f>SUM('6b.számú melléklet(1)'!B36+'6b.számú melléklet(1)'!E36+'6b.számú melléklet(1)'!H36+'6b.számú melléklet(2)'!B36)</f>
        <v>687423</v>
      </c>
      <c r="F36" s="183">
        <f>SUM('6b.számú melléklet(1)'!C36+'6b.számú melléklet(1)'!F36+'6b.számú melléklet(1)'!I36+'6b.számú melléklet(2)'!C36)</f>
        <v>4691</v>
      </c>
      <c r="G36" s="183">
        <f>SUM('6b.számú melléklet(1)'!D36+'6b.számú melléklet(1)'!G36+'6b.számú melléklet(1)'!J36+'6b.számú melléklet(2)'!D36)</f>
        <v>692114</v>
      </c>
    </row>
    <row r="37" spans="1:7" ht="12.75">
      <c r="A37" s="226" t="s">
        <v>476</v>
      </c>
      <c r="B37" s="97">
        <v>0</v>
      </c>
      <c r="C37" s="97">
        <v>0</v>
      </c>
      <c r="D37" s="97">
        <f t="shared" si="0"/>
        <v>0</v>
      </c>
      <c r="E37" s="183">
        <f>SUM('6b.számú melléklet(1)'!B37+'6b.számú melléklet(1)'!E37+'6b.számú melléklet(1)'!H37+'6b.számú melléklet(2)'!B37)</f>
        <v>61484</v>
      </c>
      <c r="F37" s="183">
        <f>SUM('6b.számú melléklet(1)'!C37+'6b.számú melléklet(1)'!F37+'6b.számú melléklet(1)'!I37+'6b.számú melléklet(2)'!C37)</f>
        <v>0</v>
      </c>
      <c r="G37" s="183">
        <f>SUM('6b.számú melléklet(1)'!D37+'6b.számú melléklet(1)'!G37+'6b.számú melléklet(1)'!J37+'6b.számú melléklet(2)'!D37)</f>
        <v>61484</v>
      </c>
    </row>
    <row r="38" spans="1:7" s="229" customFormat="1" ht="13.5">
      <c r="A38" s="228" t="s">
        <v>68</v>
      </c>
      <c r="B38" s="100">
        <f>SUM(B27:B37)</f>
        <v>258976</v>
      </c>
      <c r="C38" s="100">
        <f>SUM(C27:C37)</f>
        <v>2138</v>
      </c>
      <c r="D38" s="517">
        <f t="shared" si="0"/>
        <v>261114</v>
      </c>
      <c r="E38" s="184">
        <f>SUM('6b.számú melléklet(1)'!B38+'6b.számú melléklet(1)'!E38+'6b.számú melléklet(1)'!H38+'6b.számú melléklet(2)'!B38)</f>
        <v>1525311</v>
      </c>
      <c r="F38" s="184">
        <f>SUM('6b.számú melléklet(1)'!C38+'6b.számú melléklet(1)'!F38+'6b.számú melléklet(1)'!I38+'6b.számú melléklet(2)'!C38)</f>
        <v>4691</v>
      </c>
      <c r="G38" s="184">
        <f>SUM('6b.számú melléklet(1)'!D38+'6b.számú melléklet(1)'!G38+'6b.számú melléklet(1)'!J38+'6b.számú melléklet(2)'!D38)</f>
        <v>1530002</v>
      </c>
    </row>
    <row r="39" spans="1:7" ht="12.75">
      <c r="A39" s="230"/>
      <c r="B39" s="56"/>
      <c r="C39" s="56"/>
      <c r="D39" s="56"/>
      <c r="E39" s="234"/>
      <c r="F39" s="56"/>
      <c r="G39" s="56"/>
    </row>
    <row r="40" spans="1:7" ht="12.75">
      <c r="A40" s="56"/>
      <c r="B40" s="56"/>
      <c r="C40" s="56"/>
      <c r="D40" s="56"/>
      <c r="E40" s="234"/>
      <c r="F40" s="56"/>
      <c r="G40" s="56"/>
    </row>
    <row r="41" spans="1:7" ht="12.75">
      <c r="A41" s="56"/>
      <c r="B41" s="56"/>
      <c r="C41" s="56"/>
      <c r="D41" s="56"/>
      <c r="E41" s="234"/>
      <c r="F41" s="56"/>
      <c r="G41" s="56"/>
    </row>
    <row r="42" spans="1:7" ht="12.75">
      <c r="A42" s="56"/>
      <c r="B42" s="56"/>
      <c r="C42" s="56"/>
      <c r="D42" s="56"/>
      <c r="E42" s="234"/>
      <c r="F42" s="56"/>
      <c r="G42" s="56"/>
    </row>
    <row r="43" spans="1:7" ht="12.75">
      <c r="A43" s="56"/>
      <c r="B43" s="56"/>
      <c r="C43" s="56"/>
      <c r="D43" s="56"/>
      <c r="E43" s="234"/>
      <c r="F43" s="56"/>
      <c r="G43" s="56"/>
    </row>
    <row r="44" spans="1:7" ht="12.75">
      <c r="A44" s="56"/>
      <c r="B44" s="56"/>
      <c r="C44" s="56"/>
      <c r="D44" s="56"/>
      <c r="E44" s="234"/>
      <c r="F44" s="56"/>
      <c r="G44" s="56"/>
    </row>
    <row r="45" spans="1:7" ht="12.75">
      <c r="A45" s="56"/>
      <c r="B45" s="56"/>
      <c r="C45" s="56"/>
      <c r="D45" s="56"/>
      <c r="E45" s="234"/>
      <c r="F45" s="56"/>
      <c r="G45" s="56"/>
    </row>
    <row r="46" spans="1:7" ht="12.75">
      <c r="A46" s="56"/>
      <c r="B46" s="56"/>
      <c r="C46" s="56"/>
      <c r="D46" s="56"/>
      <c r="E46" s="234"/>
      <c r="F46" s="56"/>
      <c r="G46" s="56"/>
    </row>
    <row r="47" spans="1:7" ht="12.75">
      <c r="A47" s="56"/>
      <c r="B47" s="56"/>
      <c r="C47" s="56"/>
      <c r="D47" s="56"/>
      <c r="E47" s="234"/>
      <c r="F47" s="56"/>
      <c r="G47" s="56"/>
    </row>
    <row r="48" spans="1:7" ht="12.75">
      <c r="A48" s="56"/>
      <c r="B48" s="56"/>
      <c r="C48" s="56"/>
      <c r="D48" s="56"/>
      <c r="E48" s="234"/>
      <c r="F48" s="56"/>
      <c r="G48" s="56"/>
    </row>
    <row r="49" spans="1:7" ht="12.75">
      <c r="A49" s="56"/>
      <c r="B49" s="56"/>
      <c r="C49" s="56"/>
      <c r="D49" s="56"/>
      <c r="E49" s="234"/>
      <c r="F49" s="56"/>
      <c r="G49" s="56"/>
    </row>
    <row r="50" spans="1:7" ht="12.75">
      <c r="A50" s="56"/>
      <c r="B50" s="56"/>
      <c r="C50" s="56"/>
      <c r="D50" s="56"/>
      <c r="E50" s="234"/>
      <c r="F50" s="56"/>
      <c r="G50" s="56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Header>&amp;R&amp;"Times New Roman CE,Normál"6/b.számú melléklet</oddHeader>
    <oddFooter>&amp;L&amp;"Times New Roman CE,Normál"&amp;8&amp;F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92"/>
  <sheetViews>
    <sheetView workbookViewId="0" topLeftCell="A1">
      <selection activeCell="I7" sqref="I7"/>
    </sheetView>
  </sheetViews>
  <sheetFormatPr defaultColWidth="9.140625" defaultRowHeight="12.75"/>
  <cols>
    <col min="1" max="1" width="2.57421875" style="44" customWidth="1"/>
    <col min="2" max="2" width="22.421875" style="44" customWidth="1"/>
    <col min="3" max="3" width="23.28125" style="68" customWidth="1"/>
    <col min="4" max="4" width="7.28125" style="44" customWidth="1"/>
    <col min="5" max="5" width="9.57421875" style="491" customWidth="1"/>
    <col min="6" max="6" width="9.421875" style="491" customWidth="1"/>
    <col min="7" max="7" width="9.00390625" style="491" customWidth="1"/>
    <col min="8" max="8" width="7.140625" style="491" customWidth="1"/>
    <col min="9" max="9" width="9.7109375" style="491" customWidth="1"/>
  </cols>
  <sheetData>
    <row r="2" spans="1:9" ht="15" customHeight="1">
      <c r="A2" s="790" t="s">
        <v>301</v>
      </c>
      <c r="B2" s="790"/>
      <c r="C2" s="790"/>
      <c r="D2" s="790"/>
      <c r="E2" s="790"/>
      <c r="F2" s="790"/>
      <c r="G2" s="790"/>
      <c r="H2" s="790"/>
      <c r="I2" s="790"/>
    </row>
    <row r="3" spans="1:9" ht="15" customHeight="1">
      <c r="A3" s="790" t="s">
        <v>172</v>
      </c>
      <c r="B3" s="790"/>
      <c r="C3" s="790"/>
      <c r="D3" s="790"/>
      <c r="E3" s="790"/>
      <c r="F3" s="790"/>
      <c r="G3" s="790"/>
      <c r="H3" s="790"/>
      <c r="I3" s="790"/>
    </row>
    <row r="4" spans="1:4" ht="15" customHeight="1">
      <c r="A4" s="42"/>
      <c r="B4" s="42"/>
      <c r="C4" s="72"/>
      <c r="D4" s="42"/>
    </row>
    <row r="5" spans="1:4" ht="15" customHeight="1">
      <c r="A5" s="42"/>
      <c r="B5" s="42"/>
      <c r="C5" s="72"/>
      <c r="D5" s="42"/>
    </row>
    <row r="6" spans="4:9" ht="12.75">
      <c r="D6" s="8"/>
      <c r="E6" s="8"/>
      <c r="F6" s="8"/>
      <c r="G6" s="170"/>
      <c r="I6" s="650" t="s">
        <v>241</v>
      </c>
    </row>
    <row r="7" spans="1:9" s="679" customFormat="1" ht="39.75" customHeight="1">
      <c r="A7" s="572" t="s">
        <v>573</v>
      </c>
      <c r="B7" s="673" t="s">
        <v>192</v>
      </c>
      <c r="C7" s="674" t="s">
        <v>356</v>
      </c>
      <c r="D7" s="675" t="s">
        <v>105</v>
      </c>
      <c r="E7" s="675" t="s">
        <v>610</v>
      </c>
      <c r="F7" s="676" t="s">
        <v>592</v>
      </c>
      <c r="G7" s="677" t="s">
        <v>608</v>
      </c>
      <c r="H7" s="678" t="s">
        <v>170</v>
      </c>
      <c r="I7" s="677" t="s">
        <v>664</v>
      </c>
    </row>
    <row r="8" spans="1:9" s="535" customFormat="1" ht="9.75" customHeight="1">
      <c r="A8" s="680" t="s">
        <v>497</v>
      </c>
      <c r="B8" s="681" t="s">
        <v>498</v>
      </c>
      <c r="C8" s="682" t="s">
        <v>499</v>
      </c>
      <c r="D8" s="683" t="s">
        <v>499</v>
      </c>
      <c r="E8" s="683" t="s">
        <v>196</v>
      </c>
      <c r="F8" s="683" t="s">
        <v>197</v>
      </c>
      <c r="G8" s="684" t="s">
        <v>198</v>
      </c>
      <c r="H8" s="685" t="s">
        <v>199</v>
      </c>
      <c r="I8" s="685" t="s">
        <v>200</v>
      </c>
    </row>
    <row r="9" spans="1:9" s="561" customFormat="1" ht="12.75" customHeight="1">
      <c r="A9" s="686" t="s">
        <v>373</v>
      </c>
      <c r="B9" s="687" t="s">
        <v>263</v>
      </c>
      <c r="C9" s="688"/>
      <c r="D9" s="689">
        <f>SUM(D20,D59)</f>
        <v>404517</v>
      </c>
      <c r="E9" s="689">
        <f>SUM(E20,E59)</f>
        <v>404966</v>
      </c>
      <c r="F9" s="689">
        <f>SUM(F20,F59)</f>
        <v>430620</v>
      </c>
      <c r="G9" s="689">
        <f>SUM(G20,G59)</f>
        <v>382920</v>
      </c>
      <c r="H9" s="689">
        <f>SUM(H20,H59)</f>
        <v>8072</v>
      </c>
      <c r="I9" s="690">
        <f>SUM(G9:H9)</f>
        <v>390992</v>
      </c>
    </row>
    <row r="10" spans="1:9" s="697" customFormat="1" ht="11.25">
      <c r="A10" s="691"/>
      <c r="B10" s="692" t="s">
        <v>235</v>
      </c>
      <c r="C10" s="693"/>
      <c r="D10" s="694"/>
      <c r="E10" s="694"/>
      <c r="F10" s="695"/>
      <c r="G10" s="696"/>
      <c r="H10" s="696"/>
      <c r="I10" s="696"/>
    </row>
    <row r="11" spans="1:9" s="697" customFormat="1" ht="11.25">
      <c r="A11" s="686"/>
      <c r="B11" s="698" t="s">
        <v>484</v>
      </c>
      <c r="C11" s="693"/>
      <c r="D11" s="694"/>
      <c r="E11" s="694"/>
      <c r="F11" s="695"/>
      <c r="G11" s="696"/>
      <c r="H11" s="696"/>
      <c r="I11" s="696"/>
    </row>
    <row r="12" spans="1:9" s="697" customFormat="1" ht="11.25" customHeight="1">
      <c r="A12" s="691" t="s">
        <v>497</v>
      </c>
      <c r="B12" s="699" t="s">
        <v>145</v>
      </c>
      <c r="C12" s="700" t="s">
        <v>146</v>
      </c>
      <c r="D12" s="694">
        <v>7900</v>
      </c>
      <c r="E12" s="694">
        <v>7900</v>
      </c>
      <c r="F12" s="695">
        <v>7900</v>
      </c>
      <c r="G12" s="695">
        <v>7900</v>
      </c>
      <c r="H12" s="695">
        <v>0</v>
      </c>
      <c r="I12" s="695">
        <f>SUM(G12:H12)</f>
        <v>7900</v>
      </c>
    </row>
    <row r="13" spans="1:9" s="697" customFormat="1" ht="11.25">
      <c r="A13" s="691" t="s">
        <v>498</v>
      </c>
      <c r="B13" s="699" t="s">
        <v>129</v>
      </c>
      <c r="C13" s="700" t="s">
        <v>147</v>
      </c>
      <c r="D13" s="694">
        <v>2000</v>
      </c>
      <c r="E13" s="694">
        <v>2000</v>
      </c>
      <c r="F13" s="695">
        <v>2000</v>
      </c>
      <c r="G13" s="695">
        <v>2000</v>
      </c>
      <c r="H13" s="695">
        <v>0</v>
      </c>
      <c r="I13" s="695">
        <f aca="true" t="shared" si="0" ref="I13:I20">SUM(G13:H13)</f>
        <v>2000</v>
      </c>
    </row>
    <row r="14" spans="1:9" s="697" customFormat="1" ht="22.5">
      <c r="A14" s="691" t="s">
        <v>499</v>
      </c>
      <c r="B14" s="699" t="s">
        <v>148</v>
      </c>
      <c r="C14" s="700" t="s">
        <v>149</v>
      </c>
      <c r="D14" s="694">
        <v>51387</v>
      </c>
      <c r="E14" s="694">
        <v>51387</v>
      </c>
      <c r="F14" s="695">
        <v>52887</v>
      </c>
      <c r="G14" s="695">
        <v>52887</v>
      </c>
      <c r="H14" s="695">
        <v>0</v>
      </c>
      <c r="I14" s="695">
        <f t="shared" si="0"/>
        <v>52887</v>
      </c>
    </row>
    <row r="15" spans="1:9" s="697" customFormat="1" ht="11.25">
      <c r="A15" s="691" t="s">
        <v>196</v>
      </c>
      <c r="B15" s="699" t="s">
        <v>36</v>
      </c>
      <c r="C15" s="700" t="s">
        <v>147</v>
      </c>
      <c r="D15" s="694">
        <v>0</v>
      </c>
      <c r="E15" s="694">
        <v>0</v>
      </c>
      <c r="F15" s="695">
        <v>366</v>
      </c>
      <c r="G15" s="695">
        <v>366</v>
      </c>
      <c r="H15" s="695">
        <v>0</v>
      </c>
      <c r="I15" s="695">
        <f t="shared" si="0"/>
        <v>366</v>
      </c>
    </row>
    <row r="16" spans="1:9" s="697" customFormat="1" ht="11.25">
      <c r="A16" s="691" t="s">
        <v>197</v>
      </c>
      <c r="B16" s="699" t="s">
        <v>43</v>
      </c>
      <c r="C16" s="700" t="s">
        <v>58</v>
      </c>
      <c r="D16" s="694">
        <v>0</v>
      </c>
      <c r="E16" s="694">
        <v>0</v>
      </c>
      <c r="F16" s="695">
        <v>30</v>
      </c>
      <c r="G16" s="695">
        <v>30</v>
      </c>
      <c r="H16" s="695">
        <v>0</v>
      </c>
      <c r="I16" s="695">
        <f t="shared" si="0"/>
        <v>30</v>
      </c>
    </row>
    <row r="17" spans="1:9" s="697" customFormat="1" ht="22.5" customHeight="1">
      <c r="A17" s="691" t="s">
        <v>198</v>
      </c>
      <c r="B17" s="699" t="s">
        <v>46</v>
      </c>
      <c r="C17" s="700" t="s">
        <v>55</v>
      </c>
      <c r="D17" s="694">
        <v>0</v>
      </c>
      <c r="E17" s="694">
        <v>0</v>
      </c>
      <c r="F17" s="695">
        <v>100</v>
      </c>
      <c r="G17" s="695">
        <v>100</v>
      </c>
      <c r="H17" s="695">
        <v>0</v>
      </c>
      <c r="I17" s="695">
        <f t="shared" si="0"/>
        <v>100</v>
      </c>
    </row>
    <row r="18" spans="1:9" s="697" customFormat="1" ht="22.5" customHeight="1">
      <c r="A18" s="691" t="s">
        <v>199</v>
      </c>
      <c r="B18" s="699" t="s">
        <v>56</v>
      </c>
      <c r="C18" s="700" t="s">
        <v>57</v>
      </c>
      <c r="D18" s="694">
        <v>0</v>
      </c>
      <c r="E18" s="694">
        <v>0</v>
      </c>
      <c r="F18" s="695">
        <v>20</v>
      </c>
      <c r="G18" s="695">
        <v>13</v>
      </c>
      <c r="H18" s="695">
        <v>0</v>
      </c>
      <c r="I18" s="695">
        <f t="shared" si="0"/>
        <v>13</v>
      </c>
    </row>
    <row r="19" spans="1:9" s="561" customFormat="1" ht="10.5">
      <c r="A19" s="686"/>
      <c r="B19" s="698" t="s">
        <v>249</v>
      </c>
      <c r="C19" s="701"/>
      <c r="D19" s="689">
        <f>SUM(D12:D18)</f>
        <v>61287</v>
      </c>
      <c r="E19" s="689">
        <f>SUM(E12:E18)</f>
        <v>61287</v>
      </c>
      <c r="F19" s="689">
        <f>SUM(F12:F18)</f>
        <v>63303</v>
      </c>
      <c r="G19" s="689">
        <f>SUM(G12:G18)</f>
        <v>63296</v>
      </c>
      <c r="H19" s="689">
        <f>SUM(H12:H18)</f>
        <v>0</v>
      </c>
      <c r="I19" s="690">
        <f t="shared" si="0"/>
        <v>63296</v>
      </c>
    </row>
    <row r="20" spans="1:9" s="561" customFormat="1" ht="10.5">
      <c r="A20" s="686"/>
      <c r="B20" s="702" t="s">
        <v>236</v>
      </c>
      <c r="C20" s="701"/>
      <c r="D20" s="689">
        <f>SUM(D19)</f>
        <v>61287</v>
      </c>
      <c r="E20" s="689">
        <f>SUM(E19)</f>
        <v>61287</v>
      </c>
      <c r="F20" s="689">
        <f>SUM(F19)</f>
        <v>63303</v>
      </c>
      <c r="G20" s="689">
        <f>SUM(G19)</f>
        <v>63296</v>
      </c>
      <c r="H20" s="689">
        <f>SUM(H19)</f>
        <v>0</v>
      </c>
      <c r="I20" s="690">
        <f t="shared" si="0"/>
        <v>63296</v>
      </c>
    </row>
    <row r="21" spans="1:9" s="561" customFormat="1" ht="11.25">
      <c r="A21" s="703"/>
      <c r="B21" s="704"/>
      <c r="C21" s="705"/>
      <c r="D21" s="689"/>
      <c r="E21" s="689"/>
      <c r="F21" s="690"/>
      <c r="G21" s="695"/>
      <c r="H21" s="706"/>
      <c r="I21" s="706"/>
    </row>
    <row r="22" spans="1:9" s="561" customFormat="1" ht="11.25">
      <c r="A22" s="686"/>
      <c r="B22" s="692" t="s">
        <v>237</v>
      </c>
      <c r="C22" s="701"/>
      <c r="D22" s="689"/>
      <c r="E22" s="689"/>
      <c r="F22" s="690"/>
      <c r="G22" s="695"/>
      <c r="H22" s="706"/>
      <c r="I22" s="706"/>
    </row>
    <row r="23" spans="1:9" s="561" customFormat="1" ht="11.25">
      <c r="A23" s="686"/>
      <c r="B23" s="698" t="s">
        <v>484</v>
      </c>
      <c r="C23" s="701"/>
      <c r="D23" s="689"/>
      <c r="E23" s="689"/>
      <c r="F23" s="690"/>
      <c r="G23" s="695"/>
      <c r="H23" s="706"/>
      <c r="I23" s="706"/>
    </row>
    <row r="24" spans="1:9" s="697" customFormat="1" ht="11.25">
      <c r="A24" s="691" t="s">
        <v>200</v>
      </c>
      <c r="B24" s="699" t="s">
        <v>130</v>
      </c>
      <c r="C24" s="700" t="s">
        <v>75</v>
      </c>
      <c r="D24" s="694">
        <v>20000</v>
      </c>
      <c r="E24" s="694">
        <v>20000</v>
      </c>
      <c r="F24" s="695">
        <v>20000</v>
      </c>
      <c r="G24" s="695">
        <v>20000</v>
      </c>
      <c r="H24" s="695">
        <v>0</v>
      </c>
      <c r="I24" s="695">
        <f>SUM(G24:H24)</f>
        <v>20000</v>
      </c>
    </row>
    <row r="25" spans="1:9" s="697" customFormat="1" ht="11.25">
      <c r="A25" s="691" t="s">
        <v>201</v>
      </c>
      <c r="B25" s="699" t="s">
        <v>130</v>
      </c>
      <c r="C25" s="700" t="s">
        <v>37</v>
      </c>
      <c r="D25" s="694">
        <v>0</v>
      </c>
      <c r="E25" s="694">
        <v>449</v>
      </c>
      <c r="F25" s="695">
        <v>449</v>
      </c>
      <c r="G25" s="695">
        <v>449</v>
      </c>
      <c r="H25" s="695">
        <v>0</v>
      </c>
      <c r="I25" s="695">
        <f aca="true" t="shared" si="1" ref="I25:I88">SUM(G25:H25)</f>
        <v>449</v>
      </c>
    </row>
    <row r="26" spans="1:9" s="697" customFormat="1" ht="11.25">
      <c r="A26" s="691" t="s">
        <v>202</v>
      </c>
      <c r="B26" s="699" t="s">
        <v>131</v>
      </c>
      <c r="C26" s="700" t="s">
        <v>147</v>
      </c>
      <c r="D26" s="694">
        <v>5000</v>
      </c>
      <c r="E26" s="694">
        <v>5000</v>
      </c>
      <c r="F26" s="695">
        <v>5000</v>
      </c>
      <c r="G26" s="695">
        <v>5000</v>
      </c>
      <c r="H26" s="695">
        <v>0</v>
      </c>
      <c r="I26" s="695">
        <f t="shared" si="1"/>
        <v>5000</v>
      </c>
    </row>
    <row r="27" spans="1:9" s="697" customFormat="1" ht="11.25">
      <c r="A27" s="691" t="s">
        <v>203</v>
      </c>
      <c r="B27" s="699" t="s">
        <v>132</v>
      </c>
      <c r="C27" s="700" t="s">
        <v>147</v>
      </c>
      <c r="D27" s="694">
        <v>7000</v>
      </c>
      <c r="E27" s="694">
        <v>7000</v>
      </c>
      <c r="F27" s="695">
        <v>7000</v>
      </c>
      <c r="G27" s="695">
        <v>7000</v>
      </c>
      <c r="H27" s="695">
        <v>0</v>
      </c>
      <c r="I27" s="695">
        <f t="shared" si="1"/>
        <v>7000</v>
      </c>
    </row>
    <row r="28" spans="1:9" s="697" customFormat="1" ht="11.25">
      <c r="A28" s="691" t="s">
        <v>204</v>
      </c>
      <c r="B28" s="699" t="s">
        <v>150</v>
      </c>
      <c r="C28" s="700" t="s">
        <v>147</v>
      </c>
      <c r="D28" s="694">
        <v>60000</v>
      </c>
      <c r="E28" s="694">
        <v>60000</v>
      </c>
      <c r="F28" s="695">
        <v>60000</v>
      </c>
      <c r="G28" s="695">
        <v>60000</v>
      </c>
      <c r="H28" s="695">
        <v>0</v>
      </c>
      <c r="I28" s="695">
        <f t="shared" si="1"/>
        <v>60000</v>
      </c>
    </row>
    <row r="29" spans="1:9" s="697" customFormat="1" ht="11.25">
      <c r="A29" s="691" t="s">
        <v>205</v>
      </c>
      <c r="B29" s="699" t="s">
        <v>133</v>
      </c>
      <c r="C29" s="700" t="s">
        <v>147</v>
      </c>
      <c r="D29" s="694">
        <v>18280</v>
      </c>
      <c r="E29" s="694">
        <v>18280</v>
      </c>
      <c r="F29" s="695">
        <v>18280</v>
      </c>
      <c r="G29" s="695">
        <v>18130</v>
      </c>
      <c r="H29" s="695">
        <v>0</v>
      </c>
      <c r="I29" s="695">
        <f t="shared" si="1"/>
        <v>18130</v>
      </c>
    </row>
    <row r="30" spans="1:9" s="697" customFormat="1" ht="11.25">
      <c r="A30" s="691" t="s">
        <v>314</v>
      </c>
      <c r="B30" s="699" t="s">
        <v>9</v>
      </c>
      <c r="C30" s="700" t="s">
        <v>147</v>
      </c>
      <c r="D30" s="694">
        <v>2650</v>
      </c>
      <c r="E30" s="694">
        <v>2650</v>
      </c>
      <c r="F30" s="695">
        <v>2650</v>
      </c>
      <c r="G30" s="695">
        <v>2650</v>
      </c>
      <c r="H30" s="695">
        <v>0</v>
      </c>
      <c r="I30" s="695">
        <f t="shared" si="1"/>
        <v>2650</v>
      </c>
    </row>
    <row r="31" spans="1:9" s="697" customFormat="1" ht="11.25">
      <c r="A31" s="691" t="s">
        <v>315</v>
      </c>
      <c r="B31" s="699" t="s">
        <v>353</v>
      </c>
      <c r="C31" s="700" t="s">
        <v>147</v>
      </c>
      <c r="D31" s="694">
        <v>1500</v>
      </c>
      <c r="E31" s="694">
        <v>1500</v>
      </c>
      <c r="F31" s="695">
        <v>1500</v>
      </c>
      <c r="G31" s="695">
        <v>1500</v>
      </c>
      <c r="H31" s="695">
        <v>0</v>
      </c>
      <c r="I31" s="695">
        <f t="shared" si="1"/>
        <v>1500</v>
      </c>
    </row>
    <row r="32" spans="1:9" s="697" customFormat="1" ht="11.25">
      <c r="A32" s="691" t="s">
        <v>317</v>
      </c>
      <c r="B32" s="699" t="s">
        <v>565</v>
      </c>
      <c r="C32" s="700" t="s">
        <v>147</v>
      </c>
      <c r="D32" s="694">
        <v>1800</v>
      </c>
      <c r="E32" s="694">
        <v>1800</v>
      </c>
      <c r="F32" s="695">
        <v>1950</v>
      </c>
      <c r="G32" s="695">
        <v>1950</v>
      </c>
      <c r="H32" s="695">
        <v>0</v>
      </c>
      <c r="I32" s="695">
        <f t="shared" si="1"/>
        <v>1950</v>
      </c>
    </row>
    <row r="33" spans="1:9" s="697" customFormat="1" ht="11.25">
      <c r="A33" s="691" t="s">
        <v>321</v>
      </c>
      <c r="B33" s="699" t="s">
        <v>134</v>
      </c>
      <c r="C33" s="700" t="s">
        <v>135</v>
      </c>
      <c r="D33" s="694">
        <v>45500</v>
      </c>
      <c r="E33" s="694">
        <v>45500</v>
      </c>
      <c r="F33" s="695">
        <v>45500</v>
      </c>
      <c r="G33" s="695">
        <v>45500</v>
      </c>
      <c r="H33" s="695">
        <v>0</v>
      </c>
      <c r="I33" s="695">
        <f t="shared" si="1"/>
        <v>45500</v>
      </c>
    </row>
    <row r="34" spans="1:9" s="697" customFormat="1" ht="11.25">
      <c r="A34" s="691" t="s">
        <v>323</v>
      </c>
      <c r="B34" s="699" t="s">
        <v>136</v>
      </c>
      <c r="C34" s="700" t="s">
        <v>407</v>
      </c>
      <c r="D34" s="694">
        <v>28246</v>
      </c>
      <c r="E34" s="694">
        <v>28246</v>
      </c>
      <c r="F34" s="695">
        <v>28246</v>
      </c>
      <c r="G34" s="695">
        <v>28246</v>
      </c>
      <c r="H34" s="695">
        <v>5000</v>
      </c>
      <c r="I34" s="695">
        <f t="shared" si="1"/>
        <v>33246</v>
      </c>
    </row>
    <row r="35" spans="1:9" s="697" customFormat="1" ht="22.5">
      <c r="A35" s="691" t="s">
        <v>325</v>
      </c>
      <c r="B35" s="699" t="s">
        <v>137</v>
      </c>
      <c r="C35" s="700" t="s">
        <v>14</v>
      </c>
      <c r="D35" s="694">
        <v>82906</v>
      </c>
      <c r="E35" s="694">
        <v>82906</v>
      </c>
      <c r="F35" s="695">
        <v>90285</v>
      </c>
      <c r="G35" s="695">
        <v>90285</v>
      </c>
      <c r="H35" s="695">
        <v>0</v>
      </c>
      <c r="I35" s="695">
        <f t="shared" si="1"/>
        <v>90285</v>
      </c>
    </row>
    <row r="36" spans="1:9" s="697" customFormat="1" ht="12" customHeight="1">
      <c r="A36" s="691" t="s">
        <v>327</v>
      </c>
      <c r="B36" s="699" t="s">
        <v>137</v>
      </c>
      <c r="C36" s="700" t="s">
        <v>291</v>
      </c>
      <c r="D36" s="694">
        <v>6000</v>
      </c>
      <c r="E36" s="694">
        <v>6000</v>
      </c>
      <c r="F36" s="695">
        <v>11000</v>
      </c>
      <c r="G36" s="695">
        <v>11000</v>
      </c>
      <c r="H36" s="695">
        <v>0</v>
      </c>
      <c r="I36" s="695">
        <f t="shared" si="1"/>
        <v>11000</v>
      </c>
    </row>
    <row r="37" spans="1:9" s="697" customFormat="1" ht="11.25" customHeight="1">
      <c r="A37" s="691" t="s">
        <v>329</v>
      </c>
      <c r="B37" s="699" t="s">
        <v>137</v>
      </c>
      <c r="C37" s="700" t="s">
        <v>420</v>
      </c>
      <c r="D37" s="694">
        <v>11340</v>
      </c>
      <c r="E37" s="694">
        <v>11340</v>
      </c>
      <c r="F37" s="695">
        <v>11340</v>
      </c>
      <c r="G37" s="695">
        <v>0</v>
      </c>
      <c r="H37" s="695">
        <v>0</v>
      </c>
      <c r="I37" s="695">
        <f t="shared" si="1"/>
        <v>0</v>
      </c>
    </row>
    <row r="38" spans="1:9" s="697" customFormat="1" ht="22.5">
      <c r="A38" s="691" t="s">
        <v>330</v>
      </c>
      <c r="B38" s="699" t="s">
        <v>418</v>
      </c>
      <c r="C38" s="700" t="s">
        <v>419</v>
      </c>
      <c r="D38" s="694">
        <v>600</v>
      </c>
      <c r="E38" s="694">
        <v>600</v>
      </c>
      <c r="F38" s="695">
        <v>600</v>
      </c>
      <c r="G38" s="695">
        <v>600</v>
      </c>
      <c r="H38" s="695">
        <v>0</v>
      </c>
      <c r="I38" s="695">
        <f t="shared" si="1"/>
        <v>600</v>
      </c>
    </row>
    <row r="39" spans="1:9" s="697" customFormat="1" ht="11.25">
      <c r="A39" s="691" t="s">
        <v>333</v>
      </c>
      <c r="B39" s="707" t="s">
        <v>151</v>
      </c>
      <c r="C39" s="700" t="s">
        <v>15</v>
      </c>
      <c r="D39" s="694">
        <v>45000</v>
      </c>
      <c r="E39" s="694">
        <v>45000</v>
      </c>
      <c r="F39" s="695">
        <v>45000</v>
      </c>
      <c r="G39" s="695">
        <v>0</v>
      </c>
      <c r="H39" s="695">
        <v>0</v>
      </c>
      <c r="I39" s="695">
        <f t="shared" si="1"/>
        <v>0</v>
      </c>
    </row>
    <row r="40" spans="1:9" s="697" customFormat="1" ht="11.25">
      <c r="A40" s="691" t="s">
        <v>334</v>
      </c>
      <c r="B40" s="699" t="s">
        <v>278</v>
      </c>
      <c r="C40" s="700" t="s">
        <v>147</v>
      </c>
      <c r="D40" s="694">
        <v>125</v>
      </c>
      <c r="E40" s="694">
        <v>125</v>
      </c>
      <c r="F40" s="695">
        <v>250</v>
      </c>
      <c r="G40" s="695">
        <v>250</v>
      </c>
      <c r="H40" s="695">
        <v>0</v>
      </c>
      <c r="I40" s="695">
        <f t="shared" si="1"/>
        <v>250</v>
      </c>
    </row>
    <row r="41" spans="1:9" s="697" customFormat="1" ht="24" customHeight="1">
      <c r="A41" s="691" t="s">
        <v>335</v>
      </c>
      <c r="B41" s="708" t="s">
        <v>424</v>
      </c>
      <c r="C41" s="700" t="s">
        <v>421</v>
      </c>
      <c r="D41" s="694">
        <v>500</v>
      </c>
      <c r="E41" s="694">
        <v>500</v>
      </c>
      <c r="F41" s="695">
        <v>948</v>
      </c>
      <c r="G41" s="695">
        <v>948</v>
      </c>
      <c r="H41" s="695">
        <v>0</v>
      </c>
      <c r="I41" s="695">
        <f t="shared" si="1"/>
        <v>948</v>
      </c>
    </row>
    <row r="42" spans="1:9" s="697" customFormat="1" ht="22.5">
      <c r="A42" s="691" t="s">
        <v>337</v>
      </c>
      <c r="B42" s="699" t="s">
        <v>261</v>
      </c>
      <c r="C42" s="700" t="s">
        <v>422</v>
      </c>
      <c r="D42" s="694">
        <v>100</v>
      </c>
      <c r="E42" s="694">
        <v>100</v>
      </c>
      <c r="F42" s="695">
        <v>100</v>
      </c>
      <c r="G42" s="695">
        <v>100</v>
      </c>
      <c r="H42" s="695">
        <v>-50</v>
      </c>
      <c r="I42" s="695">
        <f t="shared" si="1"/>
        <v>50</v>
      </c>
    </row>
    <row r="43" spans="1:9" s="697" customFormat="1" ht="22.5">
      <c r="A43" s="691" t="s">
        <v>339</v>
      </c>
      <c r="B43" s="699" t="s">
        <v>426</v>
      </c>
      <c r="C43" s="700" t="s">
        <v>423</v>
      </c>
      <c r="D43" s="694">
        <v>465</v>
      </c>
      <c r="E43" s="694">
        <v>465</v>
      </c>
      <c r="F43" s="695">
        <v>300</v>
      </c>
      <c r="G43" s="695">
        <v>300</v>
      </c>
      <c r="H43" s="695">
        <v>0</v>
      </c>
      <c r="I43" s="695">
        <f t="shared" si="1"/>
        <v>300</v>
      </c>
    </row>
    <row r="44" spans="1:9" s="697" customFormat="1" ht="11.25">
      <c r="A44" s="691" t="s">
        <v>114</v>
      </c>
      <c r="B44" s="699" t="s">
        <v>566</v>
      </c>
      <c r="C44" s="700" t="s">
        <v>147</v>
      </c>
      <c r="D44" s="694">
        <v>1500</v>
      </c>
      <c r="E44" s="694">
        <v>1500</v>
      </c>
      <c r="F44" s="695">
        <v>1500</v>
      </c>
      <c r="G44" s="695">
        <v>1500</v>
      </c>
      <c r="H44" s="695">
        <v>0</v>
      </c>
      <c r="I44" s="695">
        <f t="shared" si="1"/>
        <v>1500</v>
      </c>
    </row>
    <row r="45" spans="1:9" s="697" customFormat="1" ht="11.25">
      <c r="A45" s="691" t="s">
        <v>115</v>
      </c>
      <c r="B45" s="699" t="s">
        <v>593</v>
      </c>
      <c r="C45" s="700" t="s">
        <v>147</v>
      </c>
      <c r="D45" s="694">
        <v>0</v>
      </c>
      <c r="E45" s="694">
        <v>0</v>
      </c>
      <c r="F45" s="695">
        <v>3960</v>
      </c>
      <c r="G45" s="695">
        <v>5290</v>
      </c>
      <c r="H45" s="695">
        <v>400</v>
      </c>
      <c r="I45" s="695">
        <f t="shared" si="1"/>
        <v>5690</v>
      </c>
    </row>
    <row r="46" spans="1:9" s="697" customFormat="1" ht="11.25">
      <c r="A46" s="691" t="s">
        <v>116</v>
      </c>
      <c r="B46" s="699" t="s">
        <v>36</v>
      </c>
      <c r="C46" s="700" t="s">
        <v>147</v>
      </c>
      <c r="D46" s="694">
        <v>0</v>
      </c>
      <c r="E46" s="694">
        <v>0</v>
      </c>
      <c r="F46" s="695">
        <v>428</v>
      </c>
      <c r="G46" s="695">
        <v>428</v>
      </c>
      <c r="H46" s="695">
        <v>0</v>
      </c>
      <c r="I46" s="695">
        <f t="shared" si="1"/>
        <v>428</v>
      </c>
    </row>
    <row r="47" spans="1:9" s="697" customFormat="1" ht="22.5">
      <c r="A47" s="691" t="s">
        <v>117</v>
      </c>
      <c r="B47" s="699" t="s">
        <v>38</v>
      </c>
      <c r="C47" s="700" t="s">
        <v>421</v>
      </c>
      <c r="D47" s="694">
        <v>0</v>
      </c>
      <c r="E47" s="694">
        <v>0</v>
      </c>
      <c r="F47" s="695">
        <v>100</v>
      </c>
      <c r="G47" s="695">
        <v>100</v>
      </c>
      <c r="H47" s="695">
        <v>0</v>
      </c>
      <c r="I47" s="695">
        <f t="shared" si="1"/>
        <v>100</v>
      </c>
    </row>
    <row r="48" spans="1:9" s="697" customFormat="1" ht="24" customHeight="1">
      <c r="A48" s="691" t="s">
        <v>83</v>
      </c>
      <c r="B48" s="708" t="s">
        <v>39</v>
      </c>
      <c r="C48" s="700" t="s">
        <v>147</v>
      </c>
      <c r="D48" s="694">
        <v>0</v>
      </c>
      <c r="E48" s="694">
        <v>0</v>
      </c>
      <c r="F48" s="695">
        <v>5000</v>
      </c>
      <c r="G48" s="695">
        <v>5000</v>
      </c>
      <c r="H48" s="695">
        <v>0</v>
      </c>
      <c r="I48" s="695">
        <f t="shared" si="1"/>
        <v>5000</v>
      </c>
    </row>
    <row r="49" spans="1:9" s="697" customFormat="1" ht="22.5">
      <c r="A49" s="691" t="s">
        <v>225</v>
      </c>
      <c r="B49" s="699" t="s">
        <v>47</v>
      </c>
      <c r="C49" s="700" t="s">
        <v>48</v>
      </c>
      <c r="D49" s="694">
        <v>0</v>
      </c>
      <c r="E49" s="694">
        <v>0</v>
      </c>
      <c r="F49" s="695">
        <v>450</v>
      </c>
      <c r="G49" s="695">
        <v>0</v>
      </c>
      <c r="H49" s="695">
        <v>0</v>
      </c>
      <c r="I49" s="695">
        <f t="shared" si="1"/>
        <v>0</v>
      </c>
    </row>
    <row r="50" spans="1:9" s="697" customFormat="1" ht="11.25">
      <c r="A50" s="691" t="s">
        <v>285</v>
      </c>
      <c r="B50" s="699" t="s">
        <v>49</v>
      </c>
      <c r="C50" s="700" t="s">
        <v>147</v>
      </c>
      <c r="D50" s="694">
        <v>0</v>
      </c>
      <c r="E50" s="694">
        <v>0</v>
      </c>
      <c r="F50" s="695">
        <v>303</v>
      </c>
      <c r="G50" s="695">
        <v>303</v>
      </c>
      <c r="H50" s="695">
        <v>0</v>
      </c>
      <c r="I50" s="695">
        <f t="shared" si="1"/>
        <v>303</v>
      </c>
    </row>
    <row r="51" spans="1:9" s="697" customFormat="1" ht="22.5">
      <c r="A51" s="691" t="s">
        <v>286</v>
      </c>
      <c r="B51" s="699" t="s">
        <v>53</v>
      </c>
      <c r="C51" s="700" t="s">
        <v>54</v>
      </c>
      <c r="D51" s="694">
        <v>0</v>
      </c>
      <c r="E51" s="694">
        <v>0</v>
      </c>
      <c r="F51" s="695">
        <v>460</v>
      </c>
      <c r="G51" s="695">
        <v>875</v>
      </c>
      <c r="H51" s="695">
        <v>0</v>
      </c>
      <c r="I51" s="695">
        <f t="shared" si="1"/>
        <v>875</v>
      </c>
    </row>
    <row r="52" spans="1:9" s="697" customFormat="1" ht="33.75">
      <c r="A52" s="691" t="s">
        <v>18</v>
      </c>
      <c r="B52" s="699" t="s">
        <v>594</v>
      </c>
      <c r="C52" s="700" t="s">
        <v>595</v>
      </c>
      <c r="D52" s="694">
        <v>0</v>
      </c>
      <c r="E52" s="694">
        <v>0</v>
      </c>
      <c r="F52" s="695">
        <v>0</v>
      </c>
      <c r="G52" s="695">
        <v>1050</v>
      </c>
      <c r="H52" s="695">
        <v>0</v>
      </c>
      <c r="I52" s="695">
        <f t="shared" si="1"/>
        <v>1050</v>
      </c>
    </row>
    <row r="53" spans="1:9" s="697" customFormat="1" ht="11.25">
      <c r="A53" s="691" t="s">
        <v>19</v>
      </c>
      <c r="B53" s="699" t="s">
        <v>418</v>
      </c>
      <c r="C53" s="700" t="s">
        <v>147</v>
      </c>
      <c r="D53" s="694">
        <v>0</v>
      </c>
      <c r="E53" s="694">
        <v>0</v>
      </c>
      <c r="F53" s="695">
        <v>0</v>
      </c>
      <c r="G53" s="695">
        <v>4452</v>
      </c>
      <c r="H53" s="695">
        <v>2722</v>
      </c>
      <c r="I53" s="695">
        <f t="shared" si="1"/>
        <v>7174</v>
      </c>
    </row>
    <row r="54" spans="1:9" s="697" customFormat="1" ht="22.5" customHeight="1">
      <c r="A54" s="691" t="s">
        <v>478</v>
      </c>
      <c r="B54" s="699" t="s">
        <v>601</v>
      </c>
      <c r="C54" s="700" t="s">
        <v>602</v>
      </c>
      <c r="D54" s="694">
        <v>0</v>
      </c>
      <c r="E54" s="694">
        <v>0</v>
      </c>
      <c r="F54" s="695">
        <v>0</v>
      </c>
      <c r="G54" s="695">
        <v>2000</v>
      </c>
      <c r="H54" s="695">
        <v>0</v>
      </c>
      <c r="I54" s="695">
        <f t="shared" si="1"/>
        <v>2000</v>
      </c>
    </row>
    <row r="55" spans="1:9" s="561" customFormat="1" ht="10.5">
      <c r="A55" s="686"/>
      <c r="B55" s="698" t="s">
        <v>249</v>
      </c>
      <c r="C55" s="701"/>
      <c r="D55" s="689">
        <f>SUM(D24:D54)</f>
        <v>338512</v>
      </c>
      <c r="E55" s="689">
        <f>SUM(E24:E54)</f>
        <v>338961</v>
      </c>
      <c r="F55" s="689">
        <f>SUM(F24:F54)</f>
        <v>362599</v>
      </c>
      <c r="G55" s="689">
        <f>SUM(G24:G54)</f>
        <v>314906</v>
      </c>
      <c r="H55" s="689">
        <f>SUM(H24:H54)</f>
        <v>8072</v>
      </c>
      <c r="I55" s="690">
        <f t="shared" si="1"/>
        <v>322978</v>
      </c>
    </row>
    <row r="56" spans="1:9" s="697" customFormat="1" ht="11.25">
      <c r="A56" s="686"/>
      <c r="B56" s="698" t="s">
        <v>361</v>
      </c>
      <c r="C56" s="700"/>
      <c r="D56" s="694"/>
      <c r="E56" s="694"/>
      <c r="F56" s="695"/>
      <c r="G56" s="695"/>
      <c r="H56" s="695"/>
      <c r="I56" s="695"/>
    </row>
    <row r="57" spans="1:9" s="697" customFormat="1" ht="22.5">
      <c r="A57" s="691" t="s">
        <v>603</v>
      </c>
      <c r="B57" s="699" t="s">
        <v>265</v>
      </c>
      <c r="C57" s="700" t="s">
        <v>266</v>
      </c>
      <c r="D57" s="694">
        <v>4718</v>
      </c>
      <c r="E57" s="694">
        <v>4718</v>
      </c>
      <c r="F57" s="695">
        <v>4718</v>
      </c>
      <c r="G57" s="695">
        <v>4718</v>
      </c>
      <c r="H57" s="695">
        <v>0</v>
      </c>
      <c r="I57" s="695">
        <f t="shared" si="1"/>
        <v>4718</v>
      </c>
    </row>
    <row r="58" spans="1:9" s="561" customFormat="1" ht="11.25">
      <c r="A58" s="686"/>
      <c r="B58" s="698" t="s">
        <v>477</v>
      </c>
      <c r="C58" s="701"/>
      <c r="D58" s="689">
        <f>SUM(D57:D57)</f>
        <v>4718</v>
      </c>
      <c r="E58" s="689">
        <f>SUM(E57:E57)</f>
        <v>4718</v>
      </c>
      <c r="F58" s="689">
        <f>SUM(F57:F57)</f>
        <v>4718</v>
      </c>
      <c r="G58" s="689">
        <f>SUM(G57:G57)</f>
        <v>4718</v>
      </c>
      <c r="H58" s="689">
        <f>SUM(H57:H57)</f>
        <v>0</v>
      </c>
      <c r="I58" s="695">
        <f t="shared" si="1"/>
        <v>4718</v>
      </c>
    </row>
    <row r="59" spans="1:9" s="561" customFormat="1" ht="10.5">
      <c r="A59" s="686"/>
      <c r="B59" s="702" t="s">
        <v>238</v>
      </c>
      <c r="C59" s="701"/>
      <c r="D59" s="689">
        <f>SUM(D55,D58)</f>
        <v>343230</v>
      </c>
      <c r="E59" s="689">
        <f>SUM(E55,E58)</f>
        <v>343679</v>
      </c>
      <c r="F59" s="689">
        <f>SUM(F55,F58)</f>
        <v>367317</v>
      </c>
      <c r="G59" s="689">
        <f>SUM(G55,G58)</f>
        <v>319624</v>
      </c>
      <c r="H59" s="689">
        <f>SUM(H55,H58)</f>
        <v>8072</v>
      </c>
      <c r="I59" s="690">
        <f t="shared" si="1"/>
        <v>327696</v>
      </c>
    </row>
    <row r="60" spans="1:9" s="561" customFormat="1" ht="11.25">
      <c r="A60" s="686"/>
      <c r="B60" s="709"/>
      <c r="C60" s="701"/>
      <c r="D60" s="689"/>
      <c r="E60" s="689"/>
      <c r="F60" s="690"/>
      <c r="G60" s="695"/>
      <c r="H60" s="695"/>
      <c r="I60" s="695"/>
    </row>
    <row r="61" spans="1:9" s="561" customFormat="1" ht="10.5">
      <c r="A61" s="686" t="s">
        <v>319</v>
      </c>
      <c r="B61" s="710" t="s">
        <v>264</v>
      </c>
      <c r="C61" s="711"/>
      <c r="D61" s="712">
        <f>SUM(D67,D92)</f>
        <v>239939</v>
      </c>
      <c r="E61" s="712">
        <f>SUM(E67,E92)</f>
        <v>239939</v>
      </c>
      <c r="F61" s="712">
        <f>SUM(F67,F92)</f>
        <v>1613866</v>
      </c>
      <c r="G61" s="712">
        <f>SUM(G67,G92)</f>
        <v>1608373</v>
      </c>
      <c r="H61" s="712">
        <f>SUM(H67,H92)</f>
        <v>48600</v>
      </c>
      <c r="I61" s="690">
        <f t="shared" si="1"/>
        <v>1656973</v>
      </c>
    </row>
    <row r="62" spans="1:9" s="697" customFormat="1" ht="11.25">
      <c r="A62" s="691"/>
      <c r="B62" s="698" t="s">
        <v>235</v>
      </c>
      <c r="C62" s="713"/>
      <c r="D62" s="714"/>
      <c r="E62" s="714"/>
      <c r="F62" s="695"/>
      <c r="G62" s="695"/>
      <c r="H62" s="696"/>
      <c r="I62" s="695"/>
    </row>
    <row r="63" spans="1:9" s="697" customFormat="1" ht="11.25">
      <c r="A63" s="686"/>
      <c r="B63" s="698" t="s">
        <v>484</v>
      </c>
      <c r="C63" s="713"/>
      <c r="D63" s="714"/>
      <c r="E63" s="714"/>
      <c r="F63" s="695"/>
      <c r="G63" s="695"/>
      <c r="H63" s="696"/>
      <c r="I63" s="695"/>
    </row>
    <row r="64" spans="1:9" s="697" customFormat="1" ht="11.25">
      <c r="A64" s="691" t="s">
        <v>497</v>
      </c>
      <c r="B64" s="715" t="s">
        <v>138</v>
      </c>
      <c r="C64" s="716" t="s">
        <v>139</v>
      </c>
      <c r="D64" s="714">
        <v>95165</v>
      </c>
      <c r="E64" s="714">
        <v>95165</v>
      </c>
      <c r="F64" s="695">
        <v>1428367</v>
      </c>
      <c r="G64" s="695">
        <v>1428367</v>
      </c>
      <c r="H64" s="695">
        <v>38315</v>
      </c>
      <c r="I64" s="695">
        <f t="shared" si="1"/>
        <v>1466682</v>
      </c>
    </row>
    <row r="65" spans="1:9" s="697" customFormat="1" ht="22.5">
      <c r="A65" s="717" t="s">
        <v>498</v>
      </c>
      <c r="B65" s="715" t="s">
        <v>140</v>
      </c>
      <c r="C65" s="716" t="s">
        <v>26</v>
      </c>
      <c r="D65" s="714">
        <v>5524</v>
      </c>
      <c r="E65" s="714">
        <v>5524</v>
      </c>
      <c r="F65" s="695">
        <v>5524</v>
      </c>
      <c r="G65" s="695">
        <v>5524</v>
      </c>
      <c r="H65" s="695">
        <v>0</v>
      </c>
      <c r="I65" s="695">
        <f t="shared" si="1"/>
        <v>5524</v>
      </c>
    </row>
    <row r="66" spans="1:9" s="697" customFormat="1" ht="11.25">
      <c r="A66" s="717" t="s">
        <v>499</v>
      </c>
      <c r="B66" s="715" t="s">
        <v>50</v>
      </c>
      <c r="C66" s="716" t="s">
        <v>51</v>
      </c>
      <c r="D66" s="714">
        <v>0</v>
      </c>
      <c r="E66" s="714">
        <v>0</v>
      </c>
      <c r="F66" s="695">
        <v>10540</v>
      </c>
      <c r="G66" s="695">
        <v>10540</v>
      </c>
      <c r="H66" s="695">
        <v>0</v>
      </c>
      <c r="I66" s="695">
        <f t="shared" si="1"/>
        <v>10540</v>
      </c>
    </row>
    <row r="67" spans="1:9" s="561" customFormat="1" ht="10.5">
      <c r="A67" s="686"/>
      <c r="B67" s="687" t="s">
        <v>239</v>
      </c>
      <c r="C67" s="718"/>
      <c r="D67" s="712">
        <f>SUM(D64:D66)</f>
        <v>100689</v>
      </c>
      <c r="E67" s="712">
        <f>SUM(E64:E66)</f>
        <v>100689</v>
      </c>
      <c r="F67" s="712">
        <f>SUM(F64:F66)</f>
        <v>1444431</v>
      </c>
      <c r="G67" s="712">
        <f>SUM(G64:G66)</f>
        <v>1444431</v>
      </c>
      <c r="H67" s="712">
        <f>SUM(H64:H66)</f>
        <v>38315</v>
      </c>
      <c r="I67" s="690">
        <f t="shared" si="1"/>
        <v>1482746</v>
      </c>
    </row>
    <row r="68" spans="1:9" s="561" customFormat="1" ht="11.25">
      <c r="A68" s="686"/>
      <c r="B68" s="698" t="s">
        <v>237</v>
      </c>
      <c r="C68" s="693"/>
      <c r="D68" s="689"/>
      <c r="E68" s="706"/>
      <c r="F68" s="690"/>
      <c r="G68" s="695"/>
      <c r="H68" s="695"/>
      <c r="I68" s="695"/>
    </row>
    <row r="69" spans="1:9" s="561" customFormat="1" ht="11.25">
      <c r="A69" s="719"/>
      <c r="B69" s="698" t="s">
        <v>484</v>
      </c>
      <c r="C69" s="693"/>
      <c r="D69" s="689"/>
      <c r="E69" s="706"/>
      <c r="F69" s="690"/>
      <c r="G69" s="695"/>
      <c r="H69" s="695"/>
      <c r="I69" s="695"/>
    </row>
    <row r="70" spans="1:9" s="697" customFormat="1" ht="11.25">
      <c r="A70" s="691" t="s">
        <v>196</v>
      </c>
      <c r="B70" s="715" t="s">
        <v>152</v>
      </c>
      <c r="C70" s="716" t="s">
        <v>141</v>
      </c>
      <c r="D70" s="694">
        <v>20000</v>
      </c>
      <c r="E70" s="694">
        <v>20000</v>
      </c>
      <c r="F70" s="695">
        <v>20000</v>
      </c>
      <c r="G70" s="695">
        <v>20000</v>
      </c>
      <c r="H70" s="695">
        <v>0</v>
      </c>
      <c r="I70" s="695">
        <f t="shared" si="1"/>
        <v>20000</v>
      </c>
    </row>
    <row r="71" spans="1:9" s="697" customFormat="1" ht="11.25">
      <c r="A71" s="691" t="s">
        <v>197</v>
      </c>
      <c r="B71" s="699" t="s">
        <v>153</v>
      </c>
      <c r="C71" s="700" t="s">
        <v>142</v>
      </c>
      <c r="D71" s="694">
        <v>4500</v>
      </c>
      <c r="E71" s="694">
        <v>4500</v>
      </c>
      <c r="F71" s="695">
        <v>4500</v>
      </c>
      <c r="G71" s="695">
        <v>4500</v>
      </c>
      <c r="H71" s="695">
        <v>0</v>
      </c>
      <c r="I71" s="695">
        <f t="shared" si="1"/>
        <v>4500</v>
      </c>
    </row>
    <row r="72" spans="1:9" s="697" customFormat="1" ht="11.25">
      <c r="A72" s="691" t="s">
        <v>198</v>
      </c>
      <c r="B72" s="699" t="s">
        <v>433</v>
      </c>
      <c r="C72" s="700" t="s">
        <v>154</v>
      </c>
      <c r="D72" s="694">
        <v>15000</v>
      </c>
      <c r="E72" s="694">
        <v>15000</v>
      </c>
      <c r="F72" s="695">
        <v>15000</v>
      </c>
      <c r="G72" s="695">
        <v>15000</v>
      </c>
      <c r="H72" s="695">
        <v>0</v>
      </c>
      <c r="I72" s="695">
        <f t="shared" si="1"/>
        <v>15000</v>
      </c>
    </row>
    <row r="73" spans="1:9" s="697" customFormat="1" ht="11.25">
      <c r="A73" s="691" t="s">
        <v>199</v>
      </c>
      <c r="B73" s="715" t="s">
        <v>137</v>
      </c>
      <c r="C73" s="716" t="s">
        <v>143</v>
      </c>
      <c r="D73" s="720">
        <v>12980</v>
      </c>
      <c r="E73" s="720">
        <v>12980</v>
      </c>
      <c r="F73" s="695">
        <v>13904</v>
      </c>
      <c r="G73" s="695">
        <v>13904</v>
      </c>
      <c r="H73" s="695">
        <v>0</v>
      </c>
      <c r="I73" s="695">
        <f t="shared" si="1"/>
        <v>13904</v>
      </c>
    </row>
    <row r="74" spans="1:9" s="697" customFormat="1" ht="11.25">
      <c r="A74" s="691" t="s">
        <v>200</v>
      </c>
      <c r="B74" s="715" t="s">
        <v>71</v>
      </c>
      <c r="C74" s="716" t="s">
        <v>427</v>
      </c>
      <c r="D74" s="720">
        <v>25000</v>
      </c>
      <c r="E74" s="720">
        <v>25000</v>
      </c>
      <c r="F74" s="695">
        <v>47547</v>
      </c>
      <c r="G74" s="695">
        <v>47547</v>
      </c>
      <c r="H74" s="695">
        <v>0</v>
      </c>
      <c r="I74" s="695">
        <f t="shared" si="1"/>
        <v>47547</v>
      </c>
    </row>
    <row r="75" spans="1:9" s="697" customFormat="1" ht="22.5">
      <c r="A75" s="691" t="s">
        <v>201</v>
      </c>
      <c r="B75" s="715" t="s">
        <v>71</v>
      </c>
      <c r="C75" s="716" t="s">
        <v>72</v>
      </c>
      <c r="D75" s="720">
        <v>10000</v>
      </c>
      <c r="E75" s="720">
        <v>10000</v>
      </c>
      <c r="F75" s="695">
        <v>10000</v>
      </c>
      <c r="G75" s="695">
        <v>10000</v>
      </c>
      <c r="H75" s="695">
        <v>0</v>
      </c>
      <c r="I75" s="695">
        <f t="shared" si="1"/>
        <v>10000</v>
      </c>
    </row>
    <row r="76" spans="1:9" s="697" customFormat="1" ht="11.25">
      <c r="A76" s="691" t="s">
        <v>202</v>
      </c>
      <c r="B76" s="715" t="s">
        <v>134</v>
      </c>
      <c r="C76" s="716" t="s">
        <v>144</v>
      </c>
      <c r="D76" s="720">
        <v>6500</v>
      </c>
      <c r="E76" s="720">
        <v>6500</v>
      </c>
      <c r="F76" s="695">
        <v>6500</v>
      </c>
      <c r="G76" s="695">
        <v>6500</v>
      </c>
      <c r="H76" s="695">
        <v>0</v>
      </c>
      <c r="I76" s="695">
        <f t="shared" si="1"/>
        <v>6500</v>
      </c>
    </row>
    <row r="77" spans="1:9" s="697" customFormat="1" ht="11.25">
      <c r="A77" s="691" t="s">
        <v>203</v>
      </c>
      <c r="B77" s="715" t="s">
        <v>193</v>
      </c>
      <c r="C77" s="716" t="s">
        <v>428</v>
      </c>
      <c r="D77" s="720">
        <v>3000</v>
      </c>
      <c r="E77" s="720">
        <v>3000</v>
      </c>
      <c r="F77" s="695">
        <v>3000</v>
      </c>
      <c r="G77" s="695">
        <v>3000</v>
      </c>
      <c r="H77" s="695">
        <v>0</v>
      </c>
      <c r="I77" s="695">
        <f t="shared" si="1"/>
        <v>3000</v>
      </c>
    </row>
    <row r="78" spans="1:9" s="697" customFormat="1" ht="11.25">
      <c r="A78" s="691" t="s">
        <v>204</v>
      </c>
      <c r="B78" s="699" t="s">
        <v>130</v>
      </c>
      <c r="C78" s="716" t="s">
        <v>194</v>
      </c>
      <c r="D78" s="720">
        <v>4000</v>
      </c>
      <c r="E78" s="720">
        <v>4000</v>
      </c>
      <c r="F78" s="695">
        <v>4000</v>
      </c>
      <c r="G78" s="695">
        <v>4000</v>
      </c>
      <c r="H78" s="695">
        <v>0</v>
      </c>
      <c r="I78" s="695">
        <f t="shared" si="1"/>
        <v>4000</v>
      </c>
    </row>
    <row r="79" spans="1:9" s="697" customFormat="1" ht="11.25">
      <c r="A79" s="691" t="s">
        <v>205</v>
      </c>
      <c r="B79" s="699" t="s">
        <v>137</v>
      </c>
      <c r="C79" s="716" t="s">
        <v>429</v>
      </c>
      <c r="D79" s="720">
        <v>2930</v>
      </c>
      <c r="E79" s="720">
        <v>2930</v>
      </c>
      <c r="F79" s="695">
        <v>2930</v>
      </c>
      <c r="G79" s="695">
        <v>2930</v>
      </c>
      <c r="H79" s="695">
        <v>0</v>
      </c>
      <c r="I79" s="695">
        <f t="shared" si="1"/>
        <v>2930</v>
      </c>
    </row>
    <row r="80" spans="1:9" s="697" customFormat="1" ht="22.5">
      <c r="A80" s="691" t="s">
        <v>314</v>
      </c>
      <c r="B80" s="699" t="s">
        <v>137</v>
      </c>
      <c r="C80" s="716" t="s">
        <v>430</v>
      </c>
      <c r="D80" s="720">
        <v>7625</v>
      </c>
      <c r="E80" s="720">
        <v>7625</v>
      </c>
      <c r="F80" s="695">
        <v>13625</v>
      </c>
      <c r="G80" s="695">
        <v>13625</v>
      </c>
      <c r="H80" s="695">
        <v>0</v>
      </c>
      <c r="I80" s="695">
        <f t="shared" si="1"/>
        <v>13625</v>
      </c>
    </row>
    <row r="81" spans="1:9" s="697" customFormat="1" ht="11.25">
      <c r="A81" s="691" t="s">
        <v>315</v>
      </c>
      <c r="B81" s="715" t="s">
        <v>73</v>
      </c>
      <c r="C81" s="716" t="s">
        <v>431</v>
      </c>
      <c r="D81" s="720">
        <v>7500</v>
      </c>
      <c r="E81" s="720">
        <v>7500</v>
      </c>
      <c r="F81" s="695">
        <v>7500</v>
      </c>
      <c r="G81" s="695">
        <v>2089</v>
      </c>
      <c r="H81" s="695">
        <v>0</v>
      </c>
      <c r="I81" s="695">
        <f t="shared" si="1"/>
        <v>2089</v>
      </c>
    </row>
    <row r="82" spans="1:9" s="697" customFormat="1" ht="22.5">
      <c r="A82" s="691" t="s">
        <v>317</v>
      </c>
      <c r="B82" s="715" t="s">
        <v>432</v>
      </c>
      <c r="C82" s="716" t="s">
        <v>178</v>
      </c>
      <c r="D82" s="720">
        <v>3190</v>
      </c>
      <c r="E82" s="720">
        <v>3190</v>
      </c>
      <c r="F82" s="695">
        <v>3190</v>
      </c>
      <c r="G82" s="695">
        <v>3190</v>
      </c>
      <c r="H82" s="695">
        <v>0</v>
      </c>
      <c r="I82" s="695">
        <f t="shared" si="1"/>
        <v>3190</v>
      </c>
    </row>
    <row r="83" spans="1:9" s="697" customFormat="1" ht="22.5">
      <c r="A83" s="691" t="s">
        <v>321</v>
      </c>
      <c r="B83" s="699" t="s">
        <v>425</v>
      </c>
      <c r="C83" s="700" t="s">
        <v>434</v>
      </c>
      <c r="D83" s="694">
        <v>25</v>
      </c>
      <c r="E83" s="694">
        <v>25</v>
      </c>
      <c r="F83" s="695">
        <v>0</v>
      </c>
      <c r="G83" s="695">
        <v>0</v>
      </c>
      <c r="H83" s="695">
        <v>0</v>
      </c>
      <c r="I83" s="695">
        <f t="shared" si="1"/>
        <v>0</v>
      </c>
    </row>
    <row r="84" spans="1:9" s="697" customFormat="1" ht="11.25">
      <c r="A84" s="691" t="s">
        <v>323</v>
      </c>
      <c r="B84" s="699" t="s">
        <v>567</v>
      </c>
      <c r="C84" s="700" t="s">
        <v>568</v>
      </c>
      <c r="D84" s="694">
        <v>3000</v>
      </c>
      <c r="E84" s="694">
        <v>3000</v>
      </c>
      <c r="F84" s="695">
        <v>3000</v>
      </c>
      <c r="G84" s="695">
        <v>3000</v>
      </c>
      <c r="H84" s="695">
        <v>0</v>
      </c>
      <c r="I84" s="695">
        <f t="shared" si="1"/>
        <v>3000</v>
      </c>
    </row>
    <row r="85" spans="1:9" s="697" customFormat="1" ht="33.75" customHeight="1">
      <c r="A85" s="691" t="s">
        <v>325</v>
      </c>
      <c r="B85" s="708" t="s">
        <v>569</v>
      </c>
      <c r="C85" s="700" t="s">
        <v>428</v>
      </c>
      <c r="D85" s="694">
        <v>4000</v>
      </c>
      <c r="E85" s="694">
        <v>4000</v>
      </c>
      <c r="F85" s="721">
        <v>4000</v>
      </c>
      <c r="G85" s="695">
        <v>4000</v>
      </c>
      <c r="H85" s="695">
        <v>0</v>
      </c>
      <c r="I85" s="695">
        <f t="shared" si="1"/>
        <v>4000</v>
      </c>
    </row>
    <row r="86" spans="1:9" s="697" customFormat="1" ht="12.75" customHeight="1">
      <c r="A86" s="691" t="s">
        <v>327</v>
      </c>
      <c r="B86" s="708" t="s">
        <v>570</v>
      </c>
      <c r="C86" s="700" t="s">
        <v>571</v>
      </c>
      <c r="D86" s="694">
        <v>10000</v>
      </c>
      <c r="E86" s="694">
        <v>10000</v>
      </c>
      <c r="F86" s="695">
        <v>10000</v>
      </c>
      <c r="G86" s="695">
        <v>10000</v>
      </c>
      <c r="H86" s="695">
        <v>0</v>
      </c>
      <c r="I86" s="695">
        <f t="shared" si="1"/>
        <v>10000</v>
      </c>
    </row>
    <row r="87" spans="1:9" s="697" customFormat="1" ht="24" customHeight="1">
      <c r="A87" s="691" t="s">
        <v>329</v>
      </c>
      <c r="B87" s="708" t="s">
        <v>40</v>
      </c>
      <c r="C87" s="700" t="s">
        <v>41</v>
      </c>
      <c r="D87" s="694">
        <v>0</v>
      </c>
      <c r="E87" s="694">
        <v>0</v>
      </c>
      <c r="F87" s="695">
        <v>200</v>
      </c>
      <c r="G87" s="695">
        <v>200</v>
      </c>
      <c r="H87" s="695">
        <v>0</v>
      </c>
      <c r="I87" s="695">
        <f t="shared" si="1"/>
        <v>200</v>
      </c>
    </row>
    <row r="88" spans="1:9" s="697" customFormat="1" ht="12.75" customHeight="1">
      <c r="A88" s="691" t="s">
        <v>330</v>
      </c>
      <c r="B88" s="699" t="s">
        <v>104</v>
      </c>
      <c r="C88" s="700" t="s">
        <v>52</v>
      </c>
      <c r="D88" s="694">
        <v>0</v>
      </c>
      <c r="E88" s="694">
        <v>0</v>
      </c>
      <c r="F88" s="695">
        <v>539</v>
      </c>
      <c r="G88" s="695">
        <v>0</v>
      </c>
      <c r="H88" s="695">
        <v>0</v>
      </c>
      <c r="I88" s="695">
        <f t="shared" si="1"/>
        <v>0</v>
      </c>
    </row>
    <row r="89" spans="1:9" s="697" customFormat="1" ht="24" customHeight="1">
      <c r="A89" s="691" t="s">
        <v>333</v>
      </c>
      <c r="B89" s="699" t="s">
        <v>47</v>
      </c>
      <c r="C89" s="700" t="s">
        <v>604</v>
      </c>
      <c r="D89" s="694">
        <v>0</v>
      </c>
      <c r="E89" s="694">
        <v>0</v>
      </c>
      <c r="F89" s="695">
        <v>0</v>
      </c>
      <c r="G89" s="695">
        <v>457</v>
      </c>
      <c r="H89" s="695">
        <v>0</v>
      </c>
      <c r="I89" s="695">
        <f>SUM(G89:H89)</f>
        <v>457</v>
      </c>
    </row>
    <row r="90" spans="1:9" s="697" customFormat="1" ht="24" customHeight="1">
      <c r="A90" s="691" t="s">
        <v>334</v>
      </c>
      <c r="B90" s="699" t="s">
        <v>612</v>
      </c>
      <c r="C90" s="700" t="s">
        <v>614</v>
      </c>
      <c r="D90" s="694">
        <v>0</v>
      </c>
      <c r="E90" s="694">
        <v>0</v>
      </c>
      <c r="F90" s="695">
        <v>0</v>
      </c>
      <c r="G90" s="695">
        <v>0</v>
      </c>
      <c r="H90" s="695">
        <v>6685</v>
      </c>
      <c r="I90" s="695">
        <f>SUM(G90:H90)</f>
        <v>6685</v>
      </c>
    </row>
    <row r="91" spans="1:9" s="697" customFormat="1" ht="24" customHeight="1">
      <c r="A91" s="691" t="s">
        <v>335</v>
      </c>
      <c r="B91" s="699" t="s">
        <v>612</v>
      </c>
      <c r="C91" s="700" t="s">
        <v>613</v>
      </c>
      <c r="D91" s="694">
        <v>0</v>
      </c>
      <c r="E91" s="694">
        <v>0</v>
      </c>
      <c r="F91" s="695">
        <v>0</v>
      </c>
      <c r="G91" s="695">
        <v>0</v>
      </c>
      <c r="H91" s="695">
        <v>3600</v>
      </c>
      <c r="I91" s="695">
        <f>SUM(G91:H91)</f>
        <v>3600</v>
      </c>
    </row>
    <row r="92" spans="1:9" s="561" customFormat="1" ht="10.5">
      <c r="A92" s="686"/>
      <c r="B92" s="687" t="s">
        <v>240</v>
      </c>
      <c r="C92" s="693"/>
      <c r="D92" s="722">
        <f>SUM(D70:D91)</f>
        <v>139250</v>
      </c>
      <c r="E92" s="722">
        <f>SUM(E70:E91)</f>
        <v>139250</v>
      </c>
      <c r="F92" s="722">
        <f>SUM(F70:F91)</f>
        <v>169435</v>
      </c>
      <c r="G92" s="722">
        <f>SUM(G70:G91)</f>
        <v>163942</v>
      </c>
      <c r="H92" s="722">
        <f>SUM(H70:H91)</f>
        <v>10285</v>
      </c>
      <c r="I92" s="690">
        <f>SUM(G92:H92)</f>
        <v>174227</v>
      </c>
    </row>
  </sheetData>
  <mergeCells count="2">
    <mergeCell ref="A2:I2"/>
    <mergeCell ref="A3:I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CE,Normál"2/b.számú melléklet</oddHeader>
    <oddFooter>&amp;L&amp;"Times New Roman CE,Normál"&amp;8&amp;F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6">
      <selection activeCell="C41" sqref="C41"/>
    </sheetView>
  </sheetViews>
  <sheetFormatPr defaultColWidth="9.140625" defaultRowHeight="12.75"/>
  <cols>
    <col min="1" max="1" width="2.57421875" style="44" customWidth="1"/>
    <col min="2" max="2" width="16.28125" style="44" customWidth="1"/>
    <col min="3" max="3" width="29.421875" style="44" customWidth="1"/>
    <col min="4" max="4" width="7.28125" style="44" customWidth="1"/>
    <col min="5" max="5" width="9.00390625" style="0" customWidth="1"/>
    <col min="6" max="6" width="9.421875" style="0" customWidth="1"/>
    <col min="7" max="7" width="9.421875" style="491" customWidth="1"/>
    <col min="8" max="8" width="6.8515625" style="491" customWidth="1"/>
    <col min="9" max="9" width="9.00390625" style="0" customWidth="1"/>
  </cols>
  <sheetData>
    <row r="1" spans="1:9" ht="15" customHeight="1">
      <c r="A1" s="790" t="s">
        <v>301</v>
      </c>
      <c r="B1" s="790"/>
      <c r="C1" s="790"/>
      <c r="D1" s="790"/>
      <c r="E1" s="790"/>
      <c r="F1" s="790"/>
      <c r="G1" s="790"/>
      <c r="H1" s="790"/>
      <c r="I1" s="790"/>
    </row>
    <row r="2" spans="1:9" ht="15" customHeight="1">
      <c r="A2" s="790" t="s">
        <v>171</v>
      </c>
      <c r="B2" s="790"/>
      <c r="C2" s="790"/>
      <c r="D2" s="790"/>
      <c r="E2" s="790"/>
      <c r="F2" s="790"/>
      <c r="G2" s="790"/>
      <c r="H2" s="790"/>
      <c r="I2" s="790"/>
    </row>
    <row r="3" spans="1:4" ht="15" customHeight="1">
      <c r="A3" s="42"/>
      <c r="B3" s="42"/>
      <c r="C3" s="42"/>
      <c r="D3" s="42"/>
    </row>
    <row r="4" spans="2:4" ht="12.75">
      <c r="B4" s="43"/>
      <c r="C4" s="43"/>
      <c r="D4" s="43"/>
    </row>
    <row r="5" spans="4:9" ht="12.75">
      <c r="D5" s="8"/>
      <c r="E5" s="8"/>
      <c r="F5" s="8"/>
      <c r="G5" s="170"/>
      <c r="I5" s="515" t="s">
        <v>241</v>
      </c>
    </row>
    <row r="6" spans="1:9" s="679" customFormat="1" ht="39.75" customHeight="1">
      <c r="A6" s="571" t="s">
        <v>573</v>
      </c>
      <c r="B6" s="723" t="s">
        <v>369</v>
      </c>
      <c r="C6" s="724" t="s">
        <v>342</v>
      </c>
      <c r="D6" s="675" t="s">
        <v>105</v>
      </c>
      <c r="E6" s="675" t="s">
        <v>610</v>
      </c>
      <c r="F6" s="676" t="s">
        <v>592</v>
      </c>
      <c r="G6" s="677" t="s">
        <v>608</v>
      </c>
      <c r="H6" s="678" t="s">
        <v>170</v>
      </c>
      <c r="I6" s="677" t="s">
        <v>664</v>
      </c>
    </row>
    <row r="7" spans="1:9" s="535" customFormat="1" ht="9.75" customHeight="1">
      <c r="A7" s="680" t="s">
        <v>497</v>
      </c>
      <c r="B7" s="725" t="s">
        <v>498</v>
      </c>
      <c r="C7" s="726" t="s">
        <v>499</v>
      </c>
      <c r="D7" s="683" t="s">
        <v>499</v>
      </c>
      <c r="E7" s="683" t="s">
        <v>196</v>
      </c>
      <c r="F7" s="683" t="s">
        <v>197</v>
      </c>
      <c r="G7" s="684" t="s">
        <v>198</v>
      </c>
      <c r="H7" s="685" t="s">
        <v>199</v>
      </c>
      <c r="I7" s="685" t="s">
        <v>200</v>
      </c>
    </row>
    <row r="8" spans="1:9" s="535" customFormat="1" ht="12.75" customHeight="1">
      <c r="A8" s="727" t="s">
        <v>373</v>
      </c>
      <c r="B8" s="728" t="s">
        <v>350</v>
      </c>
      <c r="C8" s="726"/>
      <c r="D8" s="680"/>
      <c r="E8" s="729"/>
      <c r="F8" s="729"/>
      <c r="G8" s="730"/>
      <c r="H8" s="730"/>
      <c r="I8" s="730"/>
    </row>
    <row r="9" spans="1:9" s="736" customFormat="1" ht="12.75" customHeight="1">
      <c r="A9" s="727" t="s">
        <v>497</v>
      </c>
      <c r="B9" s="731" t="s">
        <v>97</v>
      </c>
      <c r="C9" s="732"/>
      <c r="D9" s="733"/>
      <c r="E9" s="734"/>
      <c r="F9" s="734"/>
      <c r="G9" s="735"/>
      <c r="H9" s="735"/>
      <c r="I9" s="735"/>
    </row>
    <row r="10" spans="1:9" s="535" customFormat="1" ht="11.25">
      <c r="A10" s="737"/>
      <c r="B10" s="738"/>
      <c r="C10" s="739" t="s">
        <v>357</v>
      </c>
      <c r="D10" s="740">
        <v>10000</v>
      </c>
      <c r="E10" s="740">
        <v>10000</v>
      </c>
      <c r="F10" s="741">
        <v>10000</v>
      </c>
      <c r="G10" s="741">
        <v>10000</v>
      </c>
      <c r="H10" s="741">
        <v>0</v>
      </c>
      <c r="I10" s="741">
        <f>SUM(G10:H10)</f>
        <v>10000</v>
      </c>
    </row>
    <row r="11" spans="1:9" s="535" customFormat="1" ht="11.25">
      <c r="A11" s="737"/>
      <c r="B11" s="742"/>
      <c r="C11" s="699" t="s">
        <v>362</v>
      </c>
      <c r="D11" s="740">
        <v>9000</v>
      </c>
      <c r="E11" s="740">
        <v>9000</v>
      </c>
      <c r="F11" s="741">
        <v>9000</v>
      </c>
      <c r="G11" s="741">
        <v>9000</v>
      </c>
      <c r="H11" s="741">
        <v>0</v>
      </c>
      <c r="I11" s="741">
        <f aca="true" t="shared" si="0" ref="I11:I53">SUM(G11:H11)</f>
        <v>9000</v>
      </c>
    </row>
    <row r="12" spans="1:9" s="535" customFormat="1" ht="11.25">
      <c r="A12" s="737"/>
      <c r="B12" s="738"/>
      <c r="C12" s="699" t="s">
        <v>367</v>
      </c>
      <c r="D12" s="740">
        <v>34000</v>
      </c>
      <c r="E12" s="740">
        <v>34000</v>
      </c>
      <c r="F12" s="741">
        <v>34000</v>
      </c>
      <c r="G12" s="741">
        <v>34000</v>
      </c>
      <c r="H12" s="741">
        <v>0</v>
      </c>
      <c r="I12" s="741">
        <f t="shared" si="0"/>
        <v>34000</v>
      </c>
    </row>
    <row r="13" spans="1:9" s="535" customFormat="1" ht="11.25">
      <c r="A13" s="737"/>
      <c r="B13" s="738"/>
      <c r="C13" s="699" t="s">
        <v>348</v>
      </c>
      <c r="D13" s="740">
        <v>50000</v>
      </c>
      <c r="E13" s="740">
        <v>50000</v>
      </c>
      <c r="F13" s="741">
        <v>50000</v>
      </c>
      <c r="G13" s="741">
        <v>50000</v>
      </c>
      <c r="H13" s="741">
        <v>0</v>
      </c>
      <c r="I13" s="741">
        <f t="shared" si="0"/>
        <v>50000</v>
      </c>
    </row>
    <row r="14" spans="1:9" s="736" customFormat="1" ht="11.25">
      <c r="A14" s="737"/>
      <c r="B14" s="709"/>
      <c r="C14" s="699" t="s">
        <v>436</v>
      </c>
      <c r="D14" s="740">
        <v>35000</v>
      </c>
      <c r="E14" s="740">
        <v>35000</v>
      </c>
      <c r="F14" s="741">
        <v>35000</v>
      </c>
      <c r="G14" s="741">
        <v>35000</v>
      </c>
      <c r="H14" s="741">
        <v>0</v>
      </c>
      <c r="I14" s="741">
        <f t="shared" si="0"/>
        <v>35000</v>
      </c>
    </row>
    <row r="15" spans="1:9" s="736" customFormat="1" ht="11.25">
      <c r="A15" s="737"/>
      <c r="B15" s="709"/>
      <c r="C15" s="743" t="s">
        <v>274</v>
      </c>
      <c r="D15" s="740">
        <v>25000</v>
      </c>
      <c r="E15" s="740">
        <v>25000</v>
      </c>
      <c r="F15" s="741">
        <v>25000</v>
      </c>
      <c r="G15" s="741">
        <v>25000</v>
      </c>
      <c r="H15" s="741">
        <v>0</v>
      </c>
      <c r="I15" s="741">
        <f t="shared" si="0"/>
        <v>25000</v>
      </c>
    </row>
    <row r="16" spans="1:9" s="736" customFormat="1" ht="22.5">
      <c r="A16" s="737"/>
      <c r="B16" s="709"/>
      <c r="C16" s="744" t="s">
        <v>275</v>
      </c>
      <c r="D16" s="694">
        <v>10000</v>
      </c>
      <c r="E16" s="694">
        <v>10000</v>
      </c>
      <c r="F16" s="695">
        <v>10000</v>
      </c>
      <c r="G16" s="695">
        <v>10000</v>
      </c>
      <c r="H16" s="695">
        <v>0</v>
      </c>
      <c r="I16" s="695">
        <f t="shared" si="0"/>
        <v>10000</v>
      </c>
    </row>
    <row r="17" spans="1:9" s="736" customFormat="1" ht="10.5">
      <c r="A17" s="727"/>
      <c r="B17" s="731" t="s">
        <v>438</v>
      </c>
      <c r="C17" s="698"/>
      <c r="D17" s="733">
        <f>SUM(D10:D16)</f>
        <v>173000</v>
      </c>
      <c r="E17" s="733">
        <f>SUM(E10:E16)</f>
        <v>173000</v>
      </c>
      <c r="F17" s="745">
        <f>SUM(F10:F16)</f>
        <v>173000</v>
      </c>
      <c r="G17" s="745">
        <f>SUM(G10:G16)</f>
        <v>173000</v>
      </c>
      <c r="H17" s="745">
        <f>SUM(H10:H16)</f>
        <v>0</v>
      </c>
      <c r="I17" s="745">
        <f t="shared" si="0"/>
        <v>173000</v>
      </c>
    </row>
    <row r="18" spans="1:9" s="535" customFormat="1" ht="11.25">
      <c r="A18" s="727" t="s">
        <v>498</v>
      </c>
      <c r="B18" s="746" t="s">
        <v>98</v>
      </c>
      <c r="C18" s="747"/>
      <c r="D18" s="740"/>
      <c r="E18" s="740"/>
      <c r="F18" s="741"/>
      <c r="G18" s="741"/>
      <c r="H18" s="741"/>
      <c r="I18" s="741"/>
    </row>
    <row r="19" spans="1:9" s="535" customFormat="1" ht="11.25">
      <c r="A19" s="737"/>
      <c r="B19" s="748"/>
      <c r="C19" s="699" t="s">
        <v>273</v>
      </c>
      <c r="D19" s="749">
        <v>150000</v>
      </c>
      <c r="E19" s="749">
        <v>150000</v>
      </c>
      <c r="F19" s="741">
        <v>150000</v>
      </c>
      <c r="G19" s="741">
        <v>155570</v>
      </c>
      <c r="H19" s="741">
        <v>223</v>
      </c>
      <c r="I19" s="741">
        <f t="shared" si="0"/>
        <v>155793</v>
      </c>
    </row>
    <row r="20" spans="1:9" s="535" customFormat="1" ht="11.25">
      <c r="A20" s="737"/>
      <c r="B20" s="748"/>
      <c r="C20" s="699" t="s">
        <v>370</v>
      </c>
      <c r="D20" s="749">
        <v>42000</v>
      </c>
      <c r="E20" s="749">
        <v>42000</v>
      </c>
      <c r="F20" s="741">
        <v>42000</v>
      </c>
      <c r="G20" s="741">
        <v>42602</v>
      </c>
      <c r="H20" s="741">
        <v>0</v>
      </c>
      <c r="I20" s="741">
        <f t="shared" si="0"/>
        <v>42602</v>
      </c>
    </row>
    <row r="21" spans="1:9" s="736" customFormat="1" ht="10.5">
      <c r="A21" s="727"/>
      <c r="B21" s="746" t="s">
        <v>437</v>
      </c>
      <c r="C21" s="750"/>
      <c r="D21" s="733">
        <f>SUM(D19:D20)</f>
        <v>192000</v>
      </c>
      <c r="E21" s="733">
        <f>SUM(E19:E20)</f>
        <v>192000</v>
      </c>
      <c r="F21" s="745">
        <f>SUM(F19:F20)</f>
        <v>192000</v>
      </c>
      <c r="G21" s="745">
        <f>SUM(G19:G20)</f>
        <v>198172</v>
      </c>
      <c r="H21" s="745">
        <f>SUM(H19:H20)</f>
        <v>223</v>
      </c>
      <c r="I21" s="745">
        <f t="shared" si="0"/>
        <v>198395</v>
      </c>
    </row>
    <row r="22" spans="1:9" s="535" customFormat="1" ht="11.25">
      <c r="A22" s="751" t="s">
        <v>499</v>
      </c>
      <c r="B22" s="752" t="s">
        <v>99</v>
      </c>
      <c r="C22" s="743"/>
      <c r="D22" s="740"/>
      <c r="E22" s="740"/>
      <c r="F22" s="741"/>
      <c r="G22" s="741"/>
      <c r="H22" s="741"/>
      <c r="I22" s="741"/>
    </row>
    <row r="23" spans="1:9" s="535" customFormat="1" ht="11.25">
      <c r="A23" s="737"/>
      <c r="B23" s="748"/>
      <c r="C23" s="699" t="s">
        <v>74</v>
      </c>
      <c r="D23" s="740">
        <v>500</v>
      </c>
      <c r="E23" s="740">
        <v>500</v>
      </c>
      <c r="F23" s="741">
        <v>500</v>
      </c>
      <c r="G23" s="741">
        <v>500</v>
      </c>
      <c r="H23" s="741">
        <v>0</v>
      </c>
      <c r="I23" s="741">
        <f t="shared" si="0"/>
        <v>500</v>
      </c>
    </row>
    <row r="24" spans="1:9" s="535" customFormat="1" ht="11.25">
      <c r="A24" s="737"/>
      <c r="B24" s="748"/>
      <c r="C24" s="699" t="s">
        <v>358</v>
      </c>
      <c r="D24" s="740">
        <v>30000</v>
      </c>
      <c r="E24" s="740">
        <v>30000</v>
      </c>
      <c r="F24" s="741">
        <v>30000</v>
      </c>
      <c r="G24" s="741">
        <v>30000</v>
      </c>
      <c r="H24" s="741">
        <v>0</v>
      </c>
      <c r="I24" s="741">
        <f t="shared" si="0"/>
        <v>30000</v>
      </c>
    </row>
    <row r="25" spans="1:9" s="736" customFormat="1" ht="10.5">
      <c r="A25" s="727"/>
      <c r="B25" s="746" t="s">
        <v>439</v>
      </c>
      <c r="C25" s="750"/>
      <c r="D25" s="733">
        <f>SUM(D23:D24)</f>
        <v>30500</v>
      </c>
      <c r="E25" s="733">
        <f>SUM(E23:E24)</f>
        <v>30500</v>
      </c>
      <c r="F25" s="745">
        <f>SUM(F23:F24)</f>
        <v>30500</v>
      </c>
      <c r="G25" s="745">
        <f>SUM(G23:G24)</f>
        <v>30500</v>
      </c>
      <c r="H25" s="745">
        <f>SUM(H23:H24)</f>
        <v>0</v>
      </c>
      <c r="I25" s="745">
        <f t="shared" si="0"/>
        <v>30500</v>
      </c>
    </row>
    <row r="26" spans="1:9" s="736" customFormat="1" ht="11.25">
      <c r="A26" s="727" t="s">
        <v>196</v>
      </c>
      <c r="B26" s="746" t="s">
        <v>100</v>
      </c>
      <c r="C26" s="750"/>
      <c r="D26" s="733"/>
      <c r="E26" s="733"/>
      <c r="F26" s="745"/>
      <c r="G26" s="741"/>
      <c r="H26" s="741"/>
      <c r="I26" s="741"/>
    </row>
    <row r="27" spans="1:9" s="535" customFormat="1" ht="11.25">
      <c r="A27" s="737"/>
      <c r="B27" s="748"/>
      <c r="C27" s="699" t="s">
        <v>88</v>
      </c>
      <c r="D27" s="740">
        <v>55000</v>
      </c>
      <c r="E27" s="740">
        <v>55000</v>
      </c>
      <c r="F27" s="741">
        <v>55000</v>
      </c>
      <c r="G27" s="741">
        <v>55000</v>
      </c>
      <c r="H27" s="741">
        <v>0</v>
      </c>
      <c r="I27" s="741">
        <f t="shared" si="0"/>
        <v>55000</v>
      </c>
    </row>
    <row r="28" spans="1:9" s="535" customFormat="1" ht="11.25">
      <c r="A28" s="737"/>
      <c r="B28" s="748"/>
      <c r="C28" s="699" t="s">
        <v>42</v>
      </c>
      <c r="D28" s="740">
        <v>0</v>
      </c>
      <c r="E28" s="740">
        <v>0</v>
      </c>
      <c r="F28" s="741">
        <v>1045</v>
      </c>
      <c r="G28" s="741">
        <v>5571</v>
      </c>
      <c r="H28" s="741">
        <v>18</v>
      </c>
      <c r="I28" s="741">
        <f t="shared" si="0"/>
        <v>5589</v>
      </c>
    </row>
    <row r="29" spans="1:9" s="535" customFormat="1" ht="11.25">
      <c r="A29" s="737"/>
      <c r="B29" s="748"/>
      <c r="C29" s="699" t="s">
        <v>211</v>
      </c>
      <c r="D29" s="740"/>
      <c r="E29" s="740"/>
      <c r="F29" s="741"/>
      <c r="G29" s="741"/>
      <c r="H29" s="741"/>
      <c r="I29" s="741"/>
    </row>
    <row r="30" spans="1:9" s="535" customFormat="1" ht="11.25">
      <c r="A30" s="737"/>
      <c r="B30" s="748"/>
      <c r="C30" s="747" t="s">
        <v>409</v>
      </c>
      <c r="D30" s="740">
        <v>3000</v>
      </c>
      <c r="E30" s="740">
        <v>3000</v>
      </c>
      <c r="F30" s="741">
        <v>3000</v>
      </c>
      <c r="G30" s="741">
        <v>3000</v>
      </c>
      <c r="H30" s="741">
        <v>0</v>
      </c>
      <c r="I30" s="741">
        <f t="shared" si="0"/>
        <v>3000</v>
      </c>
    </row>
    <row r="31" spans="1:9" s="535" customFormat="1" ht="11.25">
      <c r="A31" s="737"/>
      <c r="B31" s="748"/>
      <c r="C31" s="753" t="s">
        <v>449</v>
      </c>
      <c r="D31" s="740">
        <v>30000</v>
      </c>
      <c r="E31" s="740">
        <v>30000</v>
      </c>
      <c r="F31" s="741">
        <v>30000</v>
      </c>
      <c r="G31" s="741">
        <v>30000</v>
      </c>
      <c r="H31" s="741">
        <v>0</v>
      </c>
      <c r="I31" s="741">
        <f t="shared" si="0"/>
        <v>30000</v>
      </c>
    </row>
    <row r="32" spans="1:9" s="736" customFormat="1" ht="11.25">
      <c r="A32" s="754"/>
      <c r="B32" s="755"/>
      <c r="C32" s="753" t="s">
        <v>558</v>
      </c>
      <c r="D32" s="756">
        <v>63000</v>
      </c>
      <c r="E32" s="756">
        <v>63000</v>
      </c>
      <c r="F32" s="741">
        <v>65692</v>
      </c>
      <c r="G32" s="741">
        <v>66933</v>
      </c>
      <c r="H32" s="741">
        <v>1118</v>
      </c>
      <c r="I32" s="741">
        <f t="shared" si="0"/>
        <v>68051</v>
      </c>
    </row>
    <row r="33" spans="1:9" s="736" customFormat="1" ht="11.25">
      <c r="A33" s="727"/>
      <c r="B33" s="746"/>
      <c r="C33" s="743" t="s">
        <v>374</v>
      </c>
      <c r="D33" s="756">
        <v>10000</v>
      </c>
      <c r="E33" s="756">
        <v>10000</v>
      </c>
      <c r="F33" s="741">
        <v>10000</v>
      </c>
      <c r="G33" s="741">
        <v>6100</v>
      </c>
      <c r="H33" s="741">
        <v>0</v>
      </c>
      <c r="I33" s="741">
        <f t="shared" si="0"/>
        <v>6100</v>
      </c>
    </row>
    <row r="34" spans="1:9" s="736" customFormat="1" ht="11.25">
      <c r="A34" s="727"/>
      <c r="B34" s="746"/>
      <c r="C34" s="743" t="s">
        <v>443</v>
      </c>
      <c r="D34" s="756">
        <v>3565</v>
      </c>
      <c r="E34" s="756">
        <v>3565</v>
      </c>
      <c r="F34" s="741">
        <v>3565</v>
      </c>
      <c r="G34" s="741">
        <v>3565</v>
      </c>
      <c r="H34" s="741">
        <v>0</v>
      </c>
      <c r="I34" s="741">
        <f t="shared" si="0"/>
        <v>3565</v>
      </c>
    </row>
    <row r="35" spans="1:9" s="736" customFormat="1" ht="11.25">
      <c r="A35" s="727"/>
      <c r="B35" s="746" t="s">
        <v>440</v>
      </c>
      <c r="C35" s="757"/>
      <c r="D35" s="733">
        <f>SUM(D27:D34)</f>
        <v>164565</v>
      </c>
      <c r="E35" s="733">
        <f>SUM(E27:E34)</f>
        <v>164565</v>
      </c>
      <c r="F35" s="745">
        <f>SUM(F27:F34)</f>
        <v>168302</v>
      </c>
      <c r="G35" s="745">
        <f>SUM(G27:G34)</f>
        <v>170169</v>
      </c>
      <c r="H35" s="745">
        <f>SUM(H27:H34)</f>
        <v>1136</v>
      </c>
      <c r="I35" s="745">
        <f t="shared" si="0"/>
        <v>171305</v>
      </c>
    </row>
    <row r="36" spans="1:9" s="736" customFormat="1" ht="11.25">
      <c r="A36" s="727" t="s">
        <v>441</v>
      </c>
      <c r="B36" s="746" t="s">
        <v>442</v>
      </c>
      <c r="C36" s="757"/>
      <c r="D36" s="733"/>
      <c r="E36" s="733"/>
      <c r="F36" s="745"/>
      <c r="G36" s="741"/>
      <c r="H36" s="741"/>
      <c r="I36" s="741"/>
    </row>
    <row r="37" spans="1:9" s="736" customFormat="1" ht="11.25">
      <c r="A37" s="727"/>
      <c r="B37" s="746"/>
      <c r="C37" s="743" t="s">
        <v>89</v>
      </c>
      <c r="D37" s="756">
        <v>60000</v>
      </c>
      <c r="E37" s="756">
        <v>60000</v>
      </c>
      <c r="F37" s="741">
        <v>60000</v>
      </c>
      <c r="G37" s="741">
        <v>60000</v>
      </c>
      <c r="H37" s="741">
        <v>0</v>
      </c>
      <c r="I37" s="741">
        <f t="shared" si="0"/>
        <v>60000</v>
      </c>
    </row>
    <row r="38" spans="1:9" s="736" customFormat="1" ht="11.25">
      <c r="A38" s="727"/>
      <c r="B38" s="746"/>
      <c r="C38" s="743" t="s">
        <v>368</v>
      </c>
      <c r="D38" s="756">
        <v>25000</v>
      </c>
      <c r="E38" s="756">
        <v>25000</v>
      </c>
      <c r="F38" s="741">
        <v>25000</v>
      </c>
      <c r="G38" s="741">
        <v>25000</v>
      </c>
      <c r="H38" s="741">
        <v>0</v>
      </c>
      <c r="I38" s="741">
        <f t="shared" si="0"/>
        <v>25000</v>
      </c>
    </row>
    <row r="39" spans="1:9" s="736" customFormat="1" ht="11.25">
      <c r="A39" s="727"/>
      <c r="B39" s="746" t="s">
        <v>444</v>
      </c>
      <c r="C39" s="757"/>
      <c r="D39" s="733">
        <f>SUM(D37:D38)</f>
        <v>85000</v>
      </c>
      <c r="E39" s="733">
        <f>SUM(E37:E38)</f>
        <v>85000</v>
      </c>
      <c r="F39" s="745">
        <f>SUM(F37:F38)</f>
        <v>85000</v>
      </c>
      <c r="G39" s="745">
        <f>SUM(G37:G38)</f>
        <v>85000</v>
      </c>
      <c r="H39" s="745">
        <f>SUM(H37:H38)</f>
        <v>0</v>
      </c>
      <c r="I39" s="745">
        <f t="shared" si="0"/>
        <v>85000</v>
      </c>
    </row>
    <row r="40" spans="1:9" s="736" customFormat="1" ht="11.25">
      <c r="A40" s="727" t="s">
        <v>198</v>
      </c>
      <c r="B40" s="746" t="s">
        <v>283</v>
      </c>
      <c r="C40" s="757"/>
      <c r="D40" s="733"/>
      <c r="E40" s="733"/>
      <c r="F40" s="745"/>
      <c r="G40" s="741"/>
      <c r="H40" s="741"/>
      <c r="I40" s="741"/>
    </row>
    <row r="41" spans="1:9" s="535" customFormat="1" ht="34.5" customHeight="1">
      <c r="A41" s="737"/>
      <c r="B41" s="758"/>
      <c r="C41" s="744" t="s">
        <v>59</v>
      </c>
      <c r="D41" s="694">
        <v>3500</v>
      </c>
      <c r="E41" s="694">
        <v>3500</v>
      </c>
      <c r="F41" s="695">
        <v>3500</v>
      </c>
      <c r="G41" s="695">
        <v>3500</v>
      </c>
      <c r="H41" s="695">
        <v>0</v>
      </c>
      <c r="I41" s="695">
        <f t="shared" si="0"/>
        <v>3500</v>
      </c>
    </row>
    <row r="42" spans="1:9" s="736" customFormat="1" ht="10.5">
      <c r="A42" s="727"/>
      <c r="B42" s="746" t="s">
        <v>360</v>
      </c>
      <c r="C42" s="759"/>
      <c r="D42" s="733">
        <f>SUM(D41:D41)</f>
        <v>3500</v>
      </c>
      <c r="E42" s="733">
        <f>SUM(E41:E41)</f>
        <v>3500</v>
      </c>
      <c r="F42" s="745">
        <f>SUM(F41:F41)</f>
        <v>3500</v>
      </c>
      <c r="G42" s="745">
        <f>SUM(G41:G41)</f>
        <v>3500</v>
      </c>
      <c r="H42" s="745">
        <f>SUM(H41:H41)</f>
        <v>0</v>
      </c>
      <c r="I42" s="745">
        <f t="shared" si="0"/>
        <v>3500</v>
      </c>
    </row>
    <row r="43" spans="1:9" s="736" customFormat="1" ht="11.25">
      <c r="A43" s="727" t="s">
        <v>199</v>
      </c>
      <c r="B43" s="746" t="s">
        <v>30</v>
      </c>
      <c r="C43" s="759"/>
      <c r="D43" s="733"/>
      <c r="E43" s="733"/>
      <c r="F43" s="745"/>
      <c r="G43" s="741"/>
      <c r="H43" s="741"/>
      <c r="I43" s="741"/>
    </row>
    <row r="44" spans="1:9" s="736" customFormat="1" ht="11.25">
      <c r="A44" s="737"/>
      <c r="B44" s="748"/>
      <c r="C44" s="744" t="s">
        <v>31</v>
      </c>
      <c r="D44" s="740">
        <v>0</v>
      </c>
      <c r="E44" s="740">
        <v>146</v>
      </c>
      <c r="F44" s="741">
        <v>146</v>
      </c>
      <c r="G44" s="741">
        <v>231</v>
      </c>
      <c r="H44" s="741"/>
      <c r="I44" s="741">
        <f t="shared" si="0"/>
        <v>231</v>
      </c>
    </row>
    <row r="45" spans="1:9" s="736" customFormat="1" ht="10.5">
      <c r="A45" s="727"/>
      <c r="B45" s="746" t="s">
        <v>32</v>
      </c>
      <c r="C45" s="759"/>
      <c r="D45" s="733">
        <f>SUM(D44)</f>
        <v>0</v>
      </c>
      <c r="E45" s="733">
        <f>SUM(E44)</f>
        <v>146</v>
      </c>
      <c r="F45" s="745">
        <f>SUM(F44)</f>
        <v>146</v>
      </c>
      <c r="G45" s="745">
        <f>SUM(G44)</f>
        <v>231</v>
      </c>
      <c r="H45" s="745">
        <f>SUM(H44)</f>
        <v>0</v>
      </c>
      <c r="I45" s="745">
        <f t="shared" si="0"/>
        <v>231</v>
      </c>
    </row>
    <row r="46" spans="1:9" s="736" customFormat="1" ht="11.25">
      <c r="A46" s="727" t="s">
        <v>319</v>
      </c>
      <c r="B46" s="746" t="s">
        <v>361</v>
      </c>
      <c r="C46" s="759"/>
      <c r="D46" s="733"/>
      <c r="E46" s="733"/>
      <c r="F46" s="745"/>
      <c r="G46" s="741"/>
      <c r="H46" s="741"/>
      <c r="I46" s="741"/>
    </row>
    <row r="47" spans="1:9" s="535" customFormat="1" ht="11.25">
      <c r="A47" s="737" t="s">
        <v>497</v>
      </c>
      <c r="B47" s="748" t="s">
        <v>186</v>
      </c>
      <c r="C47" s="744" t="s">
        <v>33</v>
      </c>
      <c r="D47" s="740">
        <v>0</v>
      </c>
      <c r="E47" s="740">
        <v>0</v>
      </c>
      <c r="F47" s="741">
        <v>0</v>
      </c>
      <c r="G47" s="741">
        <v>500</v>
      </c>
      <c r="H47" s="741">
        <v>0</v>
      </c>
      <c r="I47" s="741">
        <f t="shared" si="0"/>
        <v>500</v>
      </c>
    </row>
    <row r="48" spans="1:9" s="535" customFormat="1" ht="12" customHeight="1">
      <c r="A48" s="737"/>
      <c r="B48" s="748"/>
      <c r="C48" s="744" t="s">
        <v>34</v>
      </c>
      <c r="D48" s="740">
        <v>0</v>
      </c>
      <c r="E48" s="740">
        <v>0</v>
      </c>
      <c r="F48" s="741">
        <v>894</v>
      </c>
      <c r="G48" s="741">
        <v>894</v>
      </c>
      <c r="H48" s="741">
        <v>0</v>
      </c>
      <c r="I48" s="741">
        <f t="shared" si="0"/>
        <v>894</v>
      </c>
    </row>
    <row r="49" spans="1:9" s="535" customFormat="1" ht="12" customHeight="1">
      <c r="A49" s="737"/>
      <c r="B49" s="748"/>
      <c r="C49" s="744" t="s">
        <v>615</v>
      </c>
      <c r="D49" s="740">
        <v>0</v>
      </c>
      <c r="E49" s="740">
        <v>0</v>
      </c>
      <c r="F49" s="740">
        <v>0</v>
      </c>
      <c r="G49" s="740">
        <v>0</v>
      </c>
      <c r="H49" s="741">
        <v>337</v>
      </c>
      <c r="I49" s="741">
        <f t="shared" si="0"/>
        <v>337</v>
      </c>
    </row>
    <row r="50" spans="1:9" s="535" customFormat="1" ht="12" customHeight="1">
      <c r="A50" s="737"/>
      <c r="B50" s="748"/>
      <c r="C50" s="744" t="s">
        <v>617</v>
      </c>
      <c r="D50" s="740">
        <v>0</v>
      </c>
      <c r="E50" s="740">
        <v>0</v>
      </c>
      <c r="F50" s="740">
        <v>0</v>
      </c>
      <c r="G50" s="740">
        <v>0</v>
      </c>
      <c r="H50" s="741">
        <v>10</v>
      </c>
      <c r="I50" s="741">
        <f t="shared" si="0"/>
        <v>10</v>
      </c>
    </row>
    <row r="51" spans="1:9" s="535" customFormat="1" ht="12" customHeight="1">
      <c r="A51" s="737"/>
      <c r="B51" s="748"/>
      <c r="C51" s="744" t="s">
        <v>616</v>
      </c>
      <c r="D51" s="740">
        <v>0</v>
      </c>
      <c r="E51" s="740">
        <v>0</v>
      </c>
      <c r="F51" s="740">
        <v>0</v>
      </c>
      <c r="G51" s="740">
        <v>0</v>
      </c>
      <c r="H51" s="741">
        <v>254</v>
      </c>
      <c r="I51" s="741">
        <f t="shared" si="0"/>
        <v>254</v>
      </c>
    </row>
    <row r="52" spans="1:9" s="736" customFormat="1" ht="10.5">
      <c r="A52" s="727"/>
      <c r="B52" s="746" t="s">
        <v>35</v>
      </c>
      <c r="C52" s="759"/>
      <c r="D52" s="733">
        <f>SUM(D47:D51)</f>
        <v>0</v>
      </c>
      <c r="E52" s="733">
        <f>SUM(E47:E51)</f>
        <v>0</v>
      </c>
      <c r="F52" s="733">
        <f>SUM(F47:F51)</f>
        <v>894</v>
      </c>
      <c r="G52" s="733">
        <f>SUM(G47:G51)</f>
        <v>1394</v>
      </c>
      <c r="H52" s="733">
        <f>SUM(H47:H51)</f>
        <v>601</v>
      </c>
      <c r="I52" s="745">
        <f t="shared" si="0"/>
        <v>1995</v>
      </c>
    </row>
    <row r="53" spans="1:9" s="736" customFormat="1" ht="10.5">
      <c r="A53" s="727"/>
      <c r="B53" s="746" t="s">
        <v>90</v>
      </c>
      <c r="C53" s="760"/>
      <c r="D53" s="712">
        <f>SUM(D17,D21,D25,D35,D39,D42,D45,D52)</f>
        <v>648565</v>
      </c>
      <c r="E53" s="712">
        <f>SUM(E17,E21,E25,E35,E39,E42,E45,E52)</f>
        <v>648711</v>
      </c>
      <c r="F53" s="761">
        <f>SUM(F17,F21,F25,F35,F39,F42,F45,F52)</f>
        <v>653342</v>
      </c>
      <c r="G53" s="761">
        <f>SUM(G17,G21,G25,G35,G39,G42,G45,G52)</f>
        <v>661966</v>
      </c>
      <c r="H53" s="761">
        <f>SUM(H17,H21,H25,H35,H39,H42,H45,H52)</f>
        <v>1960</v>
      </c>
      <c r="I53" s="745">
        <f t="shared" si="0"/>
        <v>663926</v>
      </c>
    </row>
  </sheetData>
  <mergeCells count="2">
    <mergeCell ref="A1:I1"/>
    <mergeCell ref="A2:I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CE,Normál"2/c.számú melléklet</oddHeader>
    <oddFooter>&amp;L&amp;"Times New Roman CE,Normál"&amp;8&amp;F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/>
  <dimension ref="A3:I49"/>
  <sheetViews>
    <sheetView workbookViewId="0" topLeftCell="A1">
      <selection activeCell="I10" sqref="I10"/>
    </sheetView>
  </sheetViews>
  <sheetFormatPr defaultColWidth="9.140625" defaultRowHeight="12.75"/>
  <cols>
    <col min="1" max="1" width="3.8515625" style="23" customWidth="1"/>
    <col min="2" max="2" width="2.140625" style="25" customWidth="1"/>
    <col min="3" max="3" width="31.8515625" style="25" customWidth="1"/>
    <col min="4" max="4" width="10.140625" style="24" customWidth="1"/>
    <col min="5" max="5" width="11.8515625" style="24" customWidth="1"/>
    <col min="6" max="6" width="12.00390625" style="24" customWidth="1"/>
    <col min="7" max="7" width="10.421875" style="168" customWidth="1"/>
    <col min="8" max="8" width="8.28125" style="6" customWidth="1"/>
    <col min="9" max="9" width="10.28125" style="6" customWidth="1"/>
    <col min="10" max="16384" width="8.8515625" style="6" customWidth="1"/>
  </cols>
  <sheetData>
    <row r="3" s="45" customFormat="1" ht="12.75">
      <c r="G3" s="166"/>
    </row>
    <row r="4" spans="1:9" ht="19.5" customHeight="1">
      <c r="A4" s="793" t="s">
        <v>77</v>
      </c>
      <c r="B4" s="793"/>
      <c r="C4" s="793"/>
      <c r="D4" s="793"/>
      <c r="E4" s="793"/>
      <c r="F4" s="793"/>
      <c r="G4" s="793"/>
      <c r="H4" s="793"/>
      <c r="I4" s="793"/>
    </row>
    <row r="5" spans="1:9" ht="19.5" customHeight="1">
      <c r="A5" s="793" t="s">
        <v>173</v>
      </c>
      <c r="B5" s="793"/>
      <c r="C5" s="793"/>
      <c r="D5" s="793"/>
      <c r="E5" s="793"/>
      <c r="F5" s="793"/>
      <c r="G5" s="793"/>
      <c r="H5" s="793"/>
      <c r="I5" s="793"/>
    </row>
    <row r="6" spans="1:9" ht="19.5" customHeight="1">
      <c r="A6" s="794" t="s">
        <v>479</v>
      </c>
      <c r="B6" s="794"/>
      <c r="C6" s="794"/>
      <c r="D6" s="794"/>
      <c r="E6" s="794"/>
      <c r="F6" s="794"/>
      <c r="G6" s="794"/>
      <c r="H6" s="794"/>
      <c r="I6" s="794"/>
    </row>
    <row r="7" spans="1:9" ht="19.5" customHeight="1">
      <c r="A7" s="795" t="s">
        <v>402</v>
      </c>
      <c r="B7" s="795"/>
      <c r="C7" s="795"/>
      <c r="D7" s="795"/>
      <c r="E7" s="795"/>
      <c r="F7" s="795"/>
      <c r="G7" s="795"/>
      <c r="H7" s="795"/>
      <c r="I7" s="795"/>
    </row>
    <row r="8" spans="1:7" ht="18.75">
      <c r="A8" s="46"/>
      <c r="B8" s="4"/>
      <c r="C8" s="3"/>
      <c r="D8" s="5"/>
      <c r="E8" s="5"/>
      <c r="F8" s="5"/>
      <c r="G8" s="167"/>
    </row>
    <row r="9" spans="2:9" ht="15.75" customHeight="1">
      <c r="B9" s="7"/>
      <c r="C9" s="7"/>
      <c r="D9" s="8"/>
      <c r="E9" s="8"/>
      <c r="F9" s="8"/>
      <c r="G9" s="170"/>
      <c r="H9" s="491"/>
      <c r="I9" s="515" t="s">
        <v>241</v>
      </c>
    </row>
    <row r="10" spans="1:9" s="402" customFormat="1" ht="39.75" customHeight="1">
      <c r="A10" s="399" t="s">
        <v>573</v>
      </c>
      <c r="B10" s="400"/>
      <c r="C10" s="401" t="s">
        <v>242</v>
      </c>
      <c r="D10" s="534" t="s">
        <v>105</v>
      </c>
      <c r="E10" s="534" t="s">
        <v>609</v>
      </c>
      <c r="F10" s="559" t="s">
        <v>592</v>
      </c>
      <c r="G10" s="569" t="s">
        <v>608</v>
      </c>
      <c r="H10" s="549" t="s">
        <v>170</v>
      </c>
      <c r="I10" s="569" t="s">
        <v>664</v>
      </c>
    </row>
    <row r="11" spans="1:9" s="11" customFormat="1" ht="12" customHeight="1">
      <c r="A11" s="237" t="s">
        <v>497</v>
      </c>
      <c r="B11" s="9"/>
      <c r="C11" s="82" t="s">
        <v>498</v>
      </c>
      <c r="D11" s="10" t="s">
        <v>499</v>
      </c>
      <c r="E11" s="10" t="s">
        <v>196</v>
      </c>
      <c r="F11" s="10" t="s">
        <v>197</v>
      </c>
      <c r="G11" s="511" t="s">
        <v>198</v>
      </c>
      <c r="H11" s="565" t="s">
        <v>199</v>
      </c>
      <c r="I11" s="581" t="s">
        <v>200</v>
      </c>
    </row>
    <row r="12" spans="1:9" s="12" customFormat="1" ht="12" customHeight="1">
      <c r="A12" s="238"/>
      <c r="B12" s="47" t="s">
        <v>206</v>
      </c>
      <c r="C12" s="48"/>
      <c r="D12" s="89">
        <f>SUM('3a.számú melléklet'!D12+'3b.számú melléklet'!D12+'3c.számú melléklet'!D12+'3d.számú melléklet'!D12+'3e.számú melléklet'!D12+'3f.számú melléklet'!D12+'3g.számú melléklet'!D12+'3h.számú melléklet'!D12)</f>
        <v>2349.5</v>
      </c>
      <c r="E12" s="89">
        <f>SUM('3a.számú melléklet'!E12+'3b.számú melléklet'!E12+'3c.számú melléklet'!E12+'3d.számú melléklet'!E12+'3e.számú melléklet'!E12+'3f.számú melléklet'!E12+'3g.számú melléklet'!E12+'3h.számú melléklet'!E12)</f>
        <v>2349.5</v>
      </c>
      <c r="F12" s="89">
        <f>SUM('3a.számú melléklet'!F12+'3b.számú melléklet'!F12+'3c.számú melléklet'!F12+'3d.számú melléklet'!F12+'3e.számú melléklet'!F12+'3f.számú melléklet'!F12+'3g.számú melléklet'!F12+'3h.számú melléklet'!F12)</f>
        <v>2349.5</v>
      </c>
      <c r="G12" s="89">
        <f>SUM('3a.számú melléklet'!G12+'3b.számú melléklet'!G12+'3c.számú melléklet'!G12+'3d.számú melléklet'!G12+'3e.számú melléklet'!G12+'3f.számú melléklet'!G12+'3g.számú melléklet'!G12+'3h.számú melléklet'!G12)</f>
        <v>2323.5</v>
      </c>
      <c r="H12" s="89">
        <f>SUM('3a.számú melléklet'!H12+'3b.számú melléklet'!H12+'3c.számú melléklet'!H12+'3d.számú melléklet'!H12+'3e.számú melléklet'!H12+'3f.számú melléklet'!H12+'3g.számú melléklet'!H12+'3h.számú melléklet'!H12)</f>
        <v>-23</v>
      </c>
      <c r="I12" s="89">
        <f>SUM('3a.számú melléklet'!I12+'3b.számú melléklet'!I12+'3c.számú melléklet'!I12+'3d.számú melléklet'!I12+'3e.számú melléklet'!I12+'3f.számú melléklet'!I12+'3g.számú melléklet'!I12+'3h.számú melléklet'!I12)</f>
        <v>2300.5</v>
      </c>
    </row>
    <row r="13" spans="1:9" s="60" customFormat="1" ht="12" customHeight="1">
      <c r="A13" s="205"/>
      <c r="B13" s="84" t="s">
        <v>182</v>
      </c>
      <c r="C13" s="58"/>
      <c r="D13" s="49"/>
      <c r="E13" s="49"/>
      <c r="F13" s="49"/>
      <c r="G13" s="49"/>
      <c r="H13" s="49"/>
      <c r="I13" s="49"/>
    </row>
    <row r="14" spans="1:9" s="15" customFormat="1" ht="12" customHeight="1">
      <c r="A14" s="239" t="s">
        <v>497</v>
      </c>
      <c r="B14" s="13" t="s">
        <v>382</v>
      </c>
      <c r="C14" s="14"/>
      <c r="D14" s="91">
        <f>SUM('3a.számú melléklet'!D14+'3b.számú melléklet'!D14+'3c.számú melléklet'!D14+'3d.számú melléklet'!D14+'3e.számú melléklet'!D14+'3f.számú melléklet'!D14+'3g.számú melléklet'!D14+'3h.számú melléklet'!D14)</f>
        <v>4903569</v>
      </c>
      <c r="E14" s="91">
        <f>SUM('3a.számú melléklet'!E14+'3b.számú melléklet'!E14+'3c.számú melléklet'!E14+'3d.számú melléklet'!E14+'3e.számú melléklet'!E14+'3f.számú melléklet'!E14+'3g.számú melléklet'!E14+'3h.számú melléklet'!E14)</f>
        <v>4908409</v>
      </c>
      <c r="F14" s="91">
        <f>SUM('3a.számú melléklet'!F14+'3b.számú melléklet'!F14+'3c.számú melléklet'!F14+'3d.számú melléklet'!F14+'3e.számú melléklet'!F14+'3f.számú melléklet'!F14+'3g.számú melléklet'!F14+'3h.számú melléklet'!F14)</f>
        <v>5036818</v>
      </c>
      <c r="G14" s="91">
        <f>SUM('3a.számú melléklet'!G14+'3b.számú melléklet'!G14+'3c.számú melléklet'!G14+'3d.számú melléklet'!G14+'3e.számú melléklet'!G14+'3f.számú melléklet'!G14+'3g.számú melléklet'!G14+'3h.számú melléklet'!G14)</f>
        <v>5069158</v>
      </c>
      <c r="H14" s="91">
        <f>SUM('3a.számú melléklet'!H14+'3b.számú melléklet'!H14+'3c.számú melléklet'!H14+'3d.számú melléklet'!H14+'3e.számú melléklet'!H14+'3f.számú melléklet'!H14+'3g.számú melléklet'!H14+'3h.számú melléklet'!H14)</f>
        <v>40503</v>
      </c>
      <c r="I14" s="91">
        <f>SUM('3a.számú melléklet'!I14+'3b.számú melléklet'!I14+'3c.számú melléklet'!I14+'3d.számú melléklet'!I14+'3e.számú melléklet'!I14+'3f.számú melléklet'!I14+'3g.számú melléklet'!I14+'3h.számú melléklet'!I14)</f>
        <v>5109661</v>
      </c>
    </row>
    <row r="15" spans="1:9" s="15" customFormat="1" ht="12" customHeight="1">
      <c r="A15" s="239" t="s">
        <v>498</v>
      </c>
      <c r="B15" s="16" t="s">
        <v>383</v>
      </c>
      <c r="C15" s="17"/>
      <c r="D15" s="91">
        <f>SUM('3a.számú melléklet'!D15+'3b.számú melléklet'!D15+'3c.számú melléklet'!D15+'3d.számú melléklet'!D15+'3e.számú melléklet'!D15+'3f.számú melléklet'!D15+'3g.számú melléklet'!D15+'3h.számú melléklet'!D15)</f>
        <v>1610950</v>
      </c>
      <c r="E15" s="91">
        <f>SUM('3a.számú melléklet'!E15+'3b.számú melléklet'!E15+'3c.számú melléklet'!E15+'3d.számú melléklet'!E15+'3e.számú melléklet'!E15+'3f.számú melléklet'!E15+'3g.számú melléklet'!E15+'3h.számú melléklet'!E15)</f>
        <v>1612499</v>
      </c>
      <c r="F15" s="91">
        <f>SUM('3a.számú melléklet'!F15+'3b.számú melléklet'!F15+'3c.számú melléklet'!F15+'3d.számú melléklet'!F15+'3e.számú melléklet'!F15+'3f.számú melléklet'!F15+'3g.számú melléklet'!F15+'3h.számú melléklet'!F15)</f>
        <v>1645134</v>
      </c>
      <c r="G15" s="91">
        <f>SUM('3a.számú melléklet'!G15+'3b.számú melléklet'!G15+'3c.számú melléklet'!G15+'3d.számú melléklet'!G15+'3e.számú melléklet'!G15+'3f.számú melléklet'!G15+'3g.számú melléklet'!G15+'3h.számú melléklet'!G15)</f>
        <v>1655612</v>
      </c>
      <c r="H15" s="91">
        <f>SUM('3a.számú melléklet'!H15+'3b.számú melléklet'!H15+'3c.számú melléklet'!H15+'3d.számú melléklet'!H15+'3e.számú melléklet'!H15+'3f.számú melléklet'!H15+'3g.számú melléklet'!H15+'3h.számú melléklet'!H15)</f>
        <v>12542</v>
      </c>
      <c r="I15" s="91">
        <f>SUM('3a.számú melléklet'!I15+'3b.számú melléklet'!I15+'3c.számú melléklet'!I15+'3d.számú melléklet'!I15+'3e.számú melléklet'!I15+'3f.számú melléklet'!I15+'3g.számú melléklet'!I15+'3h.számú melléklet'!I15)</f>
        <v>1668154</v>
      </c>
    </row>
    <row r="16" spans="1:9" s="15" customFormat="1" ht="12" customHeight="1">
      <c r="A16" s="239"/>
      <c r="B16" s="18"/>
      <c r="C16" s="19" t="s">
        <v>540</v>
      </c>
      <c r="D16" s="91">
        <f>SUM('3a.számú melléklet'!D16+'3b.számú melléklet'!D16+'3c.számú melléklet'!D16+'3d.számú melléklet'!D16+'3e.számú melléklet'!D16+'3f.számú melléklet'!D16+'3g.számú melléklet'!D16+'3h.számú melléklet'!D16)</f>
        <v>1365994</v>
      </c>
      <c r="E16" s="91">
        <f>SUM('3a.számú melléklet'!E16+'3b.számú melléklet'!E16+'3c.számú melléklet'!E16+'3d.számú melléklet'!E16+'3e.számú melléklet'!E16+'3f.számú melléklet'!E16+'3g.számú melléklet'!E16+'3h.számú melléklet'!E16)</f>
        <v>1367398</v>
      </c>
      <c r="F16" s="91">
        <f>SUM('3a.számú melléklet'!F16+'3b.számú melléklet'!F16+'3c.számú melléklet'!F16+'3d.számú melléklet'!F16+'3e.számú melléklet'!F16+'3f.számú melléklet'!F16+'3g.számú melléklet'!F16+'3h.számú melléklet'!F16)</f>
        <v>1397134</v>
      </c>
      <c r="G16" s="91">
        <f>SUM('3a.számú melléklet'!G16+'3b.számú melléklet'!G16+'3c.számú melléklet'!G16+'3d.számú melléklet'!G16+'3e.számú melléklet'!G16+'3f.számú melléklet'!G16+'3g.számú melléklet'!G16+'3h.számú melléklet'!G16)</f>
        <v>1406516</v>
      </c>
      <c r="H16" s="91">
        <f>SUM('3a.számú melléklet'!H16+'3b.számú melléklet'!H16+'3c.számú melléklet'!H16+'3d.számú melléklet'!H16+'3e.számú melléklet'!H16+'3f.számú melléklet'!H16+'3g.számú melléklet'!H16+'3h.számú melléklet'!H16)</f>
        <v>11371</v>
      </c>
      <c r="I16" s="91">
        <f>SUM('3a.számú melléklet'!I16+'3b.számú melléklet'!I16+'3c.számú melléklet'!I16+'3d.számú melléklet'!I16+'3e.számú melléklet'!I16+'3f.számú melléklet'!I16+'3g.számú melléklet'!I16+'3h.számú melléklet'!I16)</f>
        <v>1417887</v>
      </c>
    </row>
    <row r="17" spans="1:9" s="15" customFormat="1" ht="12" customHeight="1">
      <c r="A17" s="239"/>
      <c r="B17" s="18"/>
      <c r="C17" s="19" t="s">
        <v>531</v>
      </c>
      <c r="D17" s="91">
        <f>SUM('3a.számú melléklet'!D17+'3b.számú melléklet'!D17+'3c.számú melléklet'!D17+'3d.számú melléklet'!D17+'3e.számú melléklet'!D17+'3f.számú melléklet'!D17+'3g.számú melléklet'!D17+'3h.számú melléklet'!D17)</f>
        <v>140055</v>
      </c>
      <c r="E17" s="91">
        <f>SUM('3a.számú melléklet'!E17+'3b.számú melléklet'!E17+'3c.számú melléklet'!E17+'3d.számú melléklet'!E17+'3e.számú melléklet'!E17+'3f.számú melléklet'!E17+'3g.számú melléklet'!E17+'3h.számú melléklet'!E17)</f>
        <v>140200</v>
      </c>
      <c r="F17" s="91">
        <f>SUM('3a.számú melléklet'!F17+'3b.számú melléklet'!F17+'3c.számú melléklet'!F17+'3d.számú melléklet'!F17+'3e.számú melléklet'!F17+'3f.számú melléklet'!F17+'3g.számú melléklet'!F17+'3h.számú melléklet'!F17)</f>
        <v>142972</v>
      </c>
      <c r="G17" s="91">
        <f>SUM('3a.számú melléklet'!G17+'3b.számú melléklet'!G17+'3c.számú melléklet'!G17+'3d.számú melléklet'!G17+'3e.számú melléklet'!G17+'3f.számú melléklet'!G17+'3g.számú melléklet'!G17+'3h.számú melléklet'!G17)</f>
        <v>144068</v>
      </c>
      <c r="H17" s="91">
        <f>SUM('3a.számú melléklet'!H17+'3b.számú melléklet'!H17+'3c.számú melléklet'!H17+'3d.számú melléklet'!H17+'3e.számú melléklet'!H17+'3f.számú melléklet'!H17+'3g.számú melléklet'!H17+'3h.számú melléklet'!H17)</f>
        <v>1129</v>
      </c>
      <c r="I17" s="91">
        <f>SUM('3a.számú melléklet'!I17+'3b.számú melléklet'!I17+'3c.számú melléklet'!I17+'3d.számú melléklet'!I17+'3e.számú melléklet'!I17+'3f.számú melléklet'!I17+'3g.számú melléklet'!I17+'3h.számú melléklet'!I17)</f>
        <v>145197</v>
      </c>
    </row>
    <row r="18" spans="1:9" s="15" customFormat="1" ht="12" customHeight="1">
      <c r="A18" s="239"/>
      <c r="B18" s="18"/>
      <c r="C18" s="19" t="s">
        <v>532</v>
      </c>
      <c r="D18" s="91">
        <f>SUM('3a.számú melléklet'!D18+'3b.számú melléklet'!D18+'3c.számú melléklet'!D18+'3d.számú melléklet'!D18+'3e.számú melléklet'!D18+'3f.számú melléklet'!D18+'3g.számú melléklet'!D18+'3h.számú melléklet'!D18)</f>
        <v>92765</v>
      </c>
      <c r="E18" s="91">
        <f>SUM('3a.számú melléklet'!E18+'3b.számú melléklet'!E18+'3c.számú melléklet'!E18+'3d.számú melléklet'!E18+'3e.számú melléklet'!E18+'3f.számú melléklet'!E18+'3g.számú melléklet'!E18+'3h.számú melléklet'!E18)</f>
        <v>92765</v>
      </c>
      <c r="F18" s="91">
        <f>SUM('3a.számú melléklet'!F18+'3b.számú melléklet'!F18+'3c.számú melléklet'!F18+'3d.számú melléklet'!F18+'3e.számú melléklet'!F18+'3f.számú melléklet'!F18+'3g.számú melléklet'!F18+'3h.számú melléklet'!F18)</f>
        <v>92892</v>
      </c>
      <c r="G18" s="91">
        <f>SUM('3a.számú melléklet'!G18+'3b.számú melléklet'!G18+'3c.számú melléklet'!G18+'3d.számú melléklet'!G18+'3e.számú melléklet'!G18+'3f.számú melléklet'!G18+'3g.számú melléklet'!G18+'3h.számú melléklet'!G18)</f>
        <v>92892</v>
      </c>
      <c r="H18" s="91">
        <f>SUM('3a.számú melléklet'!H18+'3b.számú melléklet'!H18+'3c.számú melléklet'!H18+'3d.számú melléklet'!H18+'3e.számú melléklet'!H18+'3f.számú melléklet'!H18+'3g.számú melléklet'!H18+'3h.számú melléklet'!H18)</f>
        <v>13</v>
      </c>
      <c r="I18" s="91">
        <f>SUM('3a.számú melléklet'!I18+'3b.számú melléklet'!I18+'3c.számú melléklet'!I18+'3d.számú melléklet'!I18+'3e.számú melléklet'!I18+'3f.számú melléklet'!I18+'3g.számú melléklet'!I18+'3h.számú melléklet'!I18)</f>
        <v>92905</v>
      </c>
    </row>
    <row r="19" spans="1:9" s="15" customFormat="1" ht="12" customHeight="1">
      <c r="A19" s="239"/>
      <c r="B19" s="18"/>
      <c r="C19" s="19" t="s">
        <v>384</v>
      </c>
      <c r="D19" s="91">
        <f>SUM('3a.számú melléklet'!D19+'3b.számú melléklet'!D19+'3c.számú melléklet'!D19+'3d.számú melléklet'!D19+'3e.számú melléklet'!D19+'3f.számú melléklet'!D19+'3g.számú melléklet'!D19+'3h.számú melléklet'!D19)</f>
        <v>12136</v>
      </c>
      <c r="E19" s="91">
        <f>SUM('3a.számú melléklet'!E19+'3b.számú melléklet'!E19+'3c.számú melléklet'!E19+'3d.számú melléklet'!E19+'3e.számú melléklet'!E19+'3f.számú melléklet'!E19+'3g.számú melléklet'!E19+'3h.számú melléklet'!E19)</f>
        <v>12136</v>
      </c>
      <c r="F19" s="91">
        <f>SUM('3a.számú melléklet'!F19+'3b.számú melléklet'!F19+'3c.számú melléklet'!F19+'3d.számú melléklet'!F19+'3e.számú melléklet'!F19+'3f.számú melléklet'!F19+'3g.számú melléklet'!F19+'3h.számú melléklet'!F19)</f>
        <v>12136</v>
      </c>
      <c r="G19" s="91">
        <f>SUM('3a.számú melléklet'!G19+'3b.számú melléklet'!G19+'3c.számú melléklet'!G19+'3d.számú melléklet'!G19+'3e.számú melléklet'!G19+'3f.számú melléklet'!G19+'3g.számú melléklet'!G19+'3h.számú melléklet'!G19)</f>
        <v>12136</v>
      </c>
      <c r="H19" s="91">
        <f>SUM('3a.számú melléklet'!H19+'3b.számú melléklet'!H19+'3c.számú melléklet'!H19+'3d.számú melléklet'!H19+'3e.számú melléklet'!H19+'3f.számú melléklet'!H19+'3g.számú melléklet'!H19+'3h.számú melléklet'!H19)</f>
        <v>29</v>
      </c>
      <c r="I19" s="91">
        <f>SUM('3a.számú melléklet'!I19+'3b.számú melléklet'!I19+'3c.számú melléklet'!I19+'3d.számú melléklet'!I19+'3e.számú melléklet'!I19+'3f.számú melléklet'!I19+'3g.számú melléklet'!I19+'3h.számú melléklet'!I19)</f>
        <v>12165</v>
      </c>
    </row>
    <row r="20" spans="1:9" s="15" customFormat="1" ht="12" customHeight="1">
      <c r="A20" s="239" t="s">
        <v>499</v>
      </c>
      <c r="B20" s="13" t="s">
        <v>385</v>
      </c>
      <c r="C20" s="20"/>
      <c r="D20" s="91">
        <f>SUM('3a.számú melléklet'!D20+'3b.számú melléklet'!D20+'3c.számú melléklet'!D20+'3d.számú melléklet'!D20+'3e.számú melléklet'!D20+'3f.számú melléklet'!D20+'3g.számú melléklet'!D20+'3h.számú melléklet'!D20)</f>
        <v>1844802</v>
      </c>
      <c r="E20" s="91">
        <f>SUM('3a.számú melléklet'!E20+'3b.számú melléklet'!E20+'3c.számú melléklet'!E20+'3d.számú melléklet'!E20+'3e.számú melléklet'!E20+'3f.számú melléklet'!E20+'3g.számú melléklet'!E20+'3h.számú melléklet'!E20)</f>
        <v>1844228</v>
      </c>
      <c r="F20" s="91">
        <f>SUM('3a.számú melléklet'!F20+'3b.számú melléklet'!F20+'3c.számú melléklet'!F20+'3d.számú melléklet'!F20+'3e.számú melléklet'!F20+'3f.számú melléklet'!F20+'3g.számú melléklet'!F20+'3h.számú melléklet'!F20)</f>
        <v>2194149</v>
      </c>
      <c r="G20" s="91">
        <f>SUM('3a.számú melléklet'!G20+'3b.számú melléklet'!G20+'3c.számú melléklet'!G20+'3d.számú melléklet'!G20+'3e.számú melléklet'!G20+'3f.számú melléklet'!G20+'3g.számú melléklet'!G20+'3h.számú melléklet'!G20)</f>
        <v>2263370</v>
      </c>
      <c r="H20" s="91">
        <f>SUM('3a.számú melléklet'!H20+'3b.számú melléklet'!H20+'3c.számú melléklet'!H20+'3d.számú melléklet'!H20+'3e.számú melléklet'!H20+'3f.számú melléklet'!H20+'3g.számú melléklet'!H20+'3h.számú melléklet'!H20)</f>
        <v>19729</v>
      </c>
      <c r="I20" s="91">
        <f>SUM('3a.számú melléklet'!I20+'3b.számú melléklet'!I20+'3c.számú melléklet'!I20+'3d.számú melléklet'!I20+'3e.számú melléklet'!I20+'3f.számú melléklet'!I20+'3g.számú melléklet'!I20+'3h.számú melléklet'!I20)</f>
        <v>2283099</v>
      </c>
    </row>
    <row r="21" spans="1:9" s="15" customFormat="1" ht="12" customHeight="1">
      <c r="A21" s="239" t="s">
        <v>196</v>
      </c>
      <c r="B21" s="21" t="s">
        <v>386</v>
      </c>
      <c r="C21" s="22"/>
      <c r="D21" s="91">
        <f>SUM('3a.számú melléklet'!D21+'3b.számú melléklet'!D21+'3c.számú melléklet'!D21+'3d.számú melléklet'!D21+'3e.számú melléklet'!D21+'3f.számú melléklet'!D21+'3g.számú melléklet'!D21+'3h.számú melléklet'!D21)</f>
        <v>4718</v>
      </c>
      <c r="E21" s="91">
        <f>SUM('3a.számú melléklet'!E21+'3b.számú melléklet'!E21+'3c.számú melléklet'!E21+'3d.számú melléklet'!E21+'3e.számú melléklet'!E21+'3f.számú melléklet'!E21+'3g.számú melléklet'!E21+'3h.számú melléklet'!E21)</f>
        <v>4718</v>
      </c>
      <c r="F21" s="91">
        <f>SUM('3a.számú melléklet'!F21+'3b.számú melléklet'!F21+'3c.számú melléklet'!F21+'3d.számú melléklet'!F21+'3e.számú melléklet'!F21+'3f.számú melléklet'!F21+'3g.számú melléklet'!F21+'3h.számú melléklet'!F21)</f>
        <v>4718</v>
      </c>
      <c r="G21" s="91">
        <f>SUM('3a.számú melléklet'!G21+'3b.számú melléklet'!G21+'3c.számú melléklet'!G21+'3d.számú melléklet'!G21+'3e.számú melléklet'!G21+'3f.számú melléklet'!G21+'3g.számú melléklet'!G21+'3h.számú melléklet'!G21)</f>
        <v>4718</v>
      </c>
      <c r="H21" s="91">
        <f>SUM('3a.számú melléklet'!H21+'3b.számú melléklet'!H21+'3c.számú melléklet'!H21+'3d.számú melléklet'!H21+'3e.számú melléklet'!H21+'3f.számú melléklet'!H21+'3g.számú melléklet'!H21+'3h.számú melléklet'!H21)</f>
        <v>0</v>
      </c>
      <c r="I21" s="91">
        <f>SUM('3a.számú melléklet'!I21+'3b.számú melléklet'!I21+'3c.számú melléklet'!I21+'3d.számú melléklet'!I21+'3e.számú melléklet'!I21+'3f.számú melléklet'!I21+'3g.számú melléklet'!I21+'3h.számú melléklet'!I21)</f>
        <v>4718</v>
      </c>
    </row>
    <row r="22" spans="1:9" s="15" customFormat="1" ht="12" customHeight="1">
      <c r="A22" s="239"/>
      <c r="B22" s="21"/>
      <c r="C22" s="22" t="s">
        <v>380</v>
      </c>
      <c r="D22" s="91">
        <f>SUM('3a.számú melléklet'!D22+'3b.számú melléklet'!D22+'3c.számú melléklet'!D22+'3d.számú melléklet'!D22+'3e.számú melléklet'!D22+'3f.számú melléklet'!D22+'3g.számú melléklet'!D22+'3h.számú melléklet'!D22)</f>
        <v>0</v>
      </c>
      <c r="E22" s="91">
        <f>SUM('3a.számú melléklet'!E22+'3b.számú melléklet'!E22+'3c.számú melléklet'!E22+'3d.számú melléklet'!E22+'3e.számú melléklet'!E22+'3f.számú melléklet'!E22+'3g.számú melléklet'!E22+'3h.számú melléklet'!E22)</f>
        <v>0</v>
      </c>
      <c r="F22" s="91">
        <f>SUM('3a.számú melléklet'!F22+'3b.számú melléklet'!F22+'3c.számú melléklet'!F22+'3d.számú melléklet'!F22+'3e.számú melléklet'!F22+'3f.számú melléklet'!F22+'3g.számú melléklet'!F22+'3h.számú melléklet'!F22)</f>
        <v>0</v>
      </c>
      <c r="G22" s="91">
        <f>SUM('3a.számú melléklet'!G22+'3b.számú melléklet'!G22+'3c.számú melléklet'!G22+'3d.számú melléklet'!G22+'3e.számú melléklet'!G22+'3f.számú melléklet'!G22+'3g.számú melléklet'!G22+'3h.számú melléklet'!G22)</f>
        <v>0</v>
      </c>
      <c r="H22" s="91">
        <f>SUM('3a.számú melléklet'!H22+'3b.számú melléklet'!H22+'3c.számú melléklet'!H22+'3d.számú melléklet'!H22+'3e.számú melléklet'!H22+'3f.számú melléklet'!H22+'3g.számú melléklet'!H22+'3h.számú melléklet'!H22)</f>
        <v>0</v>
      </c>
      <c r="I22" s="91">
        <f>SUM('3a.számú melléklet'!I22+'3b.számú melléklet'!I22+'3c.számú melléklet'!I22+'3d.számú melléklet'!I22+'3e.számú melléklet'!I22+'3f.számú melléklet'!I22+'3g.számú melléklet'!I22+'3h.számú melléklet'!I22)</f>
        <v>0</v>
      </c>
    </row>
    <row r="23" spans="1:9" s="15" customFormat="1" ht="12" customHeight="1">
      <c r="A23" s="239"/>
      <c r="B23" s="21"/>
      <c r="C23" s="22" t="s">
        <v>221</v>
      </c>
      <c r="D23" s="91">
        <f>SUM('3a.számú melléklet'!D23+'3b.számú melléklet'!D23+'3c.számú melléklet'!D23+'3d.számú melléklet'!D23+'3e.számú melléklet'!D23+'3f.számú melléklet'!D23+'3g.számú melléklet'!D23+'3h.számú melléklet'!D23)</f>
        <v>4718</v>
      </c>
      <c r="E23" s="91">
        <f>SUM('3a.számú melléklet'!E23+'3b.számú melléklet'!E23+'3c.számú melléklet'!E23+'3d.számú melléklet'!E23+'3e.számú melléklet'!E23+'3f.számú melléklet'!E23+'3g.számú melléklet'!E23+'3h.számú melléklet'!E23)</f>
        <v>4718</v>
      </c>
      <c r="F23" s="91">
        <f>SUM('3a.számú melléklet'!F23+'3b.számú melléklet'!F23+'3c.számú melléklet'!F23+'3d.számú melléklet'!F23+'3e.számú melléklet'!F23+'3f.számú melléklet'!F23+'3g.számú melléklet'!F23+'3h.számú melléklet'!F23)</f>
        <v>4718</v>
      </c>
      <c r="G23" s="91">
        <f>SUM('3a.számú melléklet'!G23+'3b.számú melléklet'!G23+'3c.számú melléklet'!G23+'3d.számú melléklet'!G23+'3e.számú melléklet'!G23+'3f.számú melléklet'!G23+'3g.számú melléklet'!G23+'3h.számú melléklet'!G23)</f>
        <v>4718</v>
      </c>
      <c r="H23" s="91">
        <f>SUM('3a.számú melléklet'!H23+'3b.számú melléklet'!H23+'3c.számú melléklet'!H23+'3d.számú melléklet'!H23+'3e.számú melléklet'!H23+'3f.számú melléklet'!H23+'3g.számú melléklet'!H23+'3h.számú melléklet'!H23)</f>
        <v>0</v>
      </c>
      <c r="I23" s="91">
        <f>SUM('3a.számú melléklet'!I23+'3b.számú melléklet'!I23+'3c.számú melléklet'!I23+'3d.számú melléklet'!I23+'3e.számú melléklet'!I23+'3f.számú melléklet'!I23+'3g.számú melléklet'!I23+'3h.számú melléklet'!I23)</f>
        <v>4718</v>
      </c>
    </row>
    <row r="24" spans="1:9" s="15" customFormat="1" ht="12" customHeight="1" hidden="1">
      <c r="A24" s="239"/>
      <c r="B24" s="13"/>
      <c r="C24" s="14"/>
      <c r="D24" s="91">
        <f>SUM('3a.számú melléklet'!D24+'3b.számú melléklet'!D24+'3c.számú melléklet'!D24+'3d.számú melléklet'!D24+'3e.számú melléklet'!D24+'3f.számú melléklet'!D24+'3g.számú melléklet'!D24+'3h.számú melléklet'!D24)</f>
        <v>0</v>
      </c>
      <c r="E24" s="91">
        <f>SUM('3a.számú melléklet'!E24+'3b.számú melléklet'!E24+'3c.számú melléklet'!E24+'3d.számú melléklet'!E24+'3e.számú melléklet'!E24+'3f.számú melléklet'!E24+'3g.számú melléklet'!E24+'3h.számú melléklet'!E24)</f>
        <v>0</v>
      </c>
      <c r="F24" s="91">
        <f>SUM('3a.számú melléklet'!F24+'3b.számú melléklet'!F24+'3c.számú melléklet'!F24+'3d.számú melléklet'!F24+'3e.számú melléklet'!F24+'3f.számú melléklet'!F24+'3g.számú melléklet'!F24+'3h.számú melléklet'!F24)</f>
        <v>0</v>
      </c>
      <c r="G24" s="91">
        <f>SUM('3a.számú melléklet'!G24+'3b.számú melléklet'!G24+'3c.számú melléklet'!G24+'3d.számú melléklet'!G24+'3e.számú melléklet'!G24+'3f.számú melléklet'!G24+'3g.számú melléklet'!G24+'3h.számú melléklet'!G24)</f>
        <v>0</v>
      </c>
      <c r="H24" s="91">
        <f>SUM('3a.számú melléklet'!H24+'3b.számú melléklet'!H24+'3c.számú melléklet'!H24+'3d.számú melléklet'!H24+'3e.számú melléklet'!H24+'3f.számú melléklet'!H24+'3g.számú melléklet'!H24+'3h.számú melléklet'!H24)</f>
        <v>0</v>
      </c>
      <c r="I24" s="91">
        <f>SUM('3a.számú melléklet'!I24+'3b.számú melléklet'!I24+'3c.számú melléklet'!I24+'3d.számú melléklet'!I24+'3e.számú melléklet'!I24+'3f.számú melléklet'!I24+'3g.számú melléklet'!I24+'3h.számú melléklet'!I24)</f>
        <v>0</v>
      </c>
    </row>
    <row r="25" spans="1:9" s="15" customFormat="1" ht="12" customHeight="1">
      <c r="A25" s="239" t="s">
        <v>197</v>
      </c>
      <c r="B25" s="13" t="s">
        <v>387</v>
      </c>
      <c r="C25" s="20"/>
      <c r="D25" s="91">
        <f>SUM('3a.számú melléklet'!D25+'3b.számú melléklet'!D25+'3c.számú melléklet'!D25+'3d.számú melléklet'!D25+'3e.számú melléklet'!D25+'3f.számú melléklet'!D25+'3g.számú melléklet'!D25+'3h.számú melléklet'!D25)</f>
        <v>0</v>
      </c>
      <c r="E25" s="91">
        <f>SUM('3a.számú melléklet'!E25+'3b.számú melléklet'!E25+'3c.számú melléklet'!E25+'3d.számú melléklet'!E25+'3e.számú melléklet'!E25+'3f.számú melléklet'!E25+'3g.számú melléklet'!E25+'3h.számú melléklet'!E25)</f>
        <v>0</v>
      </c>
      <c r="F25" s="91">
        <f>SUM('3a.számú melléklet'!F25+'3b.számú melléklet'!F25+'3c.számú melléklet'!F25+'3d.számú melléklet'!F25+'3e.számú melléklet'!F25+'3f.számú melléklet'!F25+'3g.számú melléklet'!F25+'3h.számú melléklet'!F25)</f>
        <v>894</v>
      </c>
      <c r="G25" s="91">
        <f>SUM('3a.számú melléklet'!G25+'3b.számú melléklet'!G25+'3c.számú melléklet'!G25+'3d.számú melléklet'!G25+'3e.számú melléklet'!G25+'3f.számú melléklet'!G25+'3g.számú melléklet'!G25+'3h.számú melléklet'!G25)</f>
        <v>1394</v>
      </c>
      <c r="H25" s="91">
        <f>SUM('3a.számú melléklet'!H25+'3b.számú melléklet'!H25+'3c.számú melléklet'!H25+'3d.számú melléklet'!H25+'3e.számú melléklet'!H25+'3f.számú melléklet'!H25+'3g.számú melléklet'!H25+'3h.számú melléklet'!H25)</f>
        <v>601</v>
      </c>
      <c r="I25" s="91">
        <f>SUM('3a.számú melléklet'!I25+'3b.számú melléklet'!I25+'3c.számú melléklet'!I25+'3d.számú melléklet'!I25+'3e.számú melléklet'!I25+'3f.számú melléklet'!I25+'3g.számú melléklet'!I25+'3h.számú melléklet'!I25)</f>
        <v>1995</v>
      </c>
    </row>
    <row r="26" spans="1:9" s="176" customFormat="1" ht="13.5">
      <c r="A26" s="205" t="s">
        <v>308</v>
      </c>
      <c r="B26" s="57" t="s">
        <v>541</v>
      </c>
      <c r="C26" s="61"/>
      <c r="D26" s="488">
        <f>SUM('3a.számú melléklet'!D26+'3b.számú melléklet'!D26+'3c.számú melléklet'!D26+'3d.számú melléklet'!D26+'3e.számú melléklet'!D26+'3f.számú melléklet'!D26+'3g.számú melléklet'!D26+'3h.számú melléklet'!D26)</f>
        <v>8364039</v>
      </c>
      <c r="E26" s="488">
        <f>SUM('3a.számú melléklet'!E26+'3b.számú melléklet'!E26+'3c.számú melléklet'!E26+'3d.számú melléklet'!E26+'3e.számú melléklet'!E26+'3f.számú melléklet'!E26+'3g.számú melléklet'!E26+'3h.számú melléklet'!E26)</f>
        <v>8369854</v>
      </c>
      <c r="F26" s="488">
        <f>SUM('3a.számú melléklet'!F26+'3b.számú melléklet'!F26+'3c.számú melléklet'!F26+'3d.számú melléklet'!F26+'3e.számú melléklet'!F26+'3f.számú melléklet'!F26+'3g.számú melléklet'!F26+'3h.számú melléklet'!F26)</f>
        <v>8881713</v>
      </c>
      <c r="G26" s="488">
        <f>SUM('3a.számú melléklet'!G26+'3b.számú melléklet'!G26+'3c.számú melléklet'!G26+'3d.számú melléklet'!G26+'3e.számú melléklet'!G26+'3f.számú melléklet'!G26+'3g.számú melléklet'!G26+'3h.számú melléklet'!G26)</f>
        <v>8994252</v>
      </c>
      <c r="H26" s="488">
        <f>SUM('3a.számú melléklet'!H26+'3b.számú melléklet'!H26+'3c.számú melléklet'!H26+'3d.számú melléklet'!H26+'3e.számú melléklet'!H26+'3f.számú melléklet'!H26+'3g.számú melléklet'!H26+'3h.számú melléklet'!H26)</f>
        <v>73375</v>
      </c>
      <c r="I26" s="488">
        <f>SUM('3a.számú melléklet'!I26+'3b.számú melléklet'!I26+'3c.számú melléklet'!I26+'3d.számú melléklet'!I26+'3e.számú melléklet'!I26+'3f.számú melléklet'!I26+'3g.számú melléklet'!I26+'3h.számú melléklet'!I26)</f>
        <v>9067627</v>
      </c>
    </row>
    <row r="27" spans="1:9" s="15" customFormat="1" ht="12" customHeight="1">
      <c r="A27" s="239" t="s">
        <v>198</v>
      </c>
      <c r="B27" s="13" t="s">
        <v>388</v>
      </c>
      <c r="C27" s="14"/>
      <c r="D27" s="91">
        <f>SUM('3a.számú melléklet'!D27+'3b.számú melléklet'!D27+'3c.számú melléklet'!D27+'3d.számú melléklet'!D27+'3e.számú melléklet'!D27+'3f.számú melléklet'!D27+'3g.számú melléklet'!D27+'3h.számú melléklet'!D27)</f>
        <v>174600</v>
      </c>
      <c r="E27" s="91">
        <f>SUM('3a.számú melléklet'!E27+'3b.számú melléklet'!E27+'3c.számú melléklet'!E27+'3d.számú melléklet'!E27+'3e.számú melléklet'!E27+'3f.számú melléklet'!E27+'3g.számú melléklet'!E27+'3h.számú melléklet'!E27)</f>
        <v>174600</v>
      </c>
      <c r="F27" s="91">
        <f>SUM('3a.számú melléklet'!F27+'3b.számú melléklet'!F27+'3c.számú melléklet'!F27+'3d.számú melléklet'!F27+'3e.számú melléklet'!F27+'3f.számú melléklet'!F27+'3g.számú melléklet'!F27+'3h.számú melléklet'!F27)</f>
        <v>300153</v>
      </c>
      <c r="G27" s="91">
        <f>SUM('3a.számú melléklet'!G27+'3b.számú melléklet'!G27+'3c.számú melléklet'!G27+'3d.számú melléklet'!G27+'3e.számú melléklet'!G27+'3f.számú melléklet'!G27+'3g.számú melléklet'!G27+'3h.számú melléklet'!G27)</f>
        <v>312078</v>
      </c>
      <c r="H27" s="91">
        <f>SUM('3a.számú melléklet'!H27+'3b.számú melléklet'!H27+'3c.számú melléklet'!H27+'3d.számú melléklet'!H27+'3e.számú melléklet'!H27+'3f.számú melléklet'!H27+'3g.számú melléklet'!H27+'3h.számú melléklet'!H27)</f>
        <v>7479</v>
      </c>
      <c r="I27" s="91">
        <f>SUM('3a.számú melléklet'!I27+'3b.számú melléklet'!I27+'3c.számú melléklet'!I27+'3d.számú melléklet'!I27+'3e.számú melléklet'!I27+'3f.számú melléklet'!I27+'3g.számú melléklet'!I27+'3h.számú melléklet'!I27)</f>
        <v>319557</v>
      </c>
    </row>
    <row r="28" spans="1:9" s="15" customFormat="1" ht="12" customHeight="1">
      <c r="A28" s="239" t="s">
        <v>199</v>
      </c>
      <c r="B28" s="13" t="s">
        <v>389</v>
      </c>
      <c r="C28" s="20"/>
      <c r="D28" s="91">
        <f>SUM('3a.számú melléklet'!D28+'3b.számú melléklet'!D28+'3c.számú melléklet'!D28+'3d.számú melléklet'!D28+'3e.számú melléklet'!D28+'3f.számú melléklet'!D28+'3g.számú melléklet'!D28+'3h.számú melléklet'!D28)</f>
        <v>0</v>
      </c>
      <c r="E28" s="91">
        <f>SUM('3a.számú melléklet'!E28+'3b.számú melléklet'!E28+'3c.számú melléklet'!E28+'3d.számú melléklet'!E28+'3e.számú melléklet'!E28+'3f.számú melléklet'!E28+'3g.számú melléklet'!E28+'3h.számú melléklet'!E28)</f>
        <v>574</v>
      </c>
      <c r="F28" s="91">
        <f>SUM('3a.számú melléklet'!F28+'3b.számú melléklet'!F28+'3c.számú melléklet'!F28+'3d.számú melléklet'!F28+'3e.számú melléklet'!F28+'3f.számú melléklet'!F28+'3g.számú melléklet'!F28+'3h.számú melléklet'!F28)</f>
        <v>52138</v>
      </c>
      <c r="G28" s="91">
        <f>SUM('3a.számú melléklet'!G28+'3b.számú melléklet'!G28+'3c.számú melléklet'!G28+'3d.számú melléklet'!G28+'3e.számú melléklet'!G28+'3f.számú melléklet'!G28+'3g.számú melléklet'!G28+'3h.számú melléklet'!G28)</f>
        <v>61354</v>
      </c>
      <c r="H28" s="91">
        <f>SUM('3a.számú melléklet'!H28+'3b.számú melléklet'!H28+'3c.számú melléklet'!H28+'3d.számú melléklet'!H28+'3e.számú melléklet'!H28+'3f.számú melléklet'!H28+'3g.számú melléklet'!H28+'3h.számú melléklet'!H28)</f>
        <v>10249</v>
      </c>
      <c r="I28" s="91">
        <f>SUM('3a.számú melléklet'!I28+'3b.számú melléklet'!I28+'3c.számú melléklet'!I28+'3d.számú melléklet'!I28+'3e.számú melléklet'!I28+'3f.számú melléklet'!I28+'3g.számú melléklet'!I28+'3h.számú melléklet'!I28)</f>
        <v>71603</v>
      </c>
    </row>
    <row r="29" spans="1:9" s="15" customFormat="1" ht="12" customHeight="1">
      <c r="A29" s="239" t="s">
        <v>200</v>
      </c>
      <c r="B29" s="13" t="s">
        <v>390</v>
      </c>
      <c r="D29" s="91">
        <f>SUM('3a.számú melléklet'!D29+'3b.számú melléklet'!D29+'3c.számú melléklet'!D29+'3d.számú melléklet'!D29+'3e.számú melléklet'!D29+'3f.számú melléklet'!D29+'3g.számú melléklet'!D29+'3h.számú melléklet'!D29)</f>
        <v>0</v>
      </c>
      <c r="E29" s="91">
        <f>SUM('3a.számú melléklet'!E29+'3b.számú melléklet'!E29+'3c.számú melléklet'!E29+'3d.számú melléklet'!E29+'3e.számú melléklet'!E29+'3f.számú melléklet'!E29+'3g.számú melléklet'!E29+'3h.számú melléklet'!E29)</f>
        <v>0</v>
      </c>
      <c r="F29" s="91">
        <f>SUM('3a.számú melléklet'!F29+'3b.számú melléklet'!F29+'3c.számú melléklet'!F29+'3d.számú melléklet'!F29+'3e.számú melléklet'!F29+'3f.számú melléklet'!F29+'3g.számú melléklet'!F29+'3h.számú melléklet'!F29)</f>
        <v>0</v>
      </c>
      <c r="G29" s="91">
        <f>SUM('3a.számú melléklet'!G29+'3b.számú melléklet'!G29+'3c.számú melléklet'!G29+'3d.számú melléklet'!G29+'3e.számú melléklet'!G29+'3f.számú melléklet'!G29+'3g.számú melléklet'!G29+'3h.számú melléklet'!G29)</f>
        <v>0</v>
      </c>
      <c r="H29" s="91">
        <f>SUM('3a.számú melléklet'!H29+'3b.számú melléklet'!H29+'3c.számú melléklet'!H29+'3d.számú melléklet'!H29+'3e.számú melléklet'!H29+'3f.számú melléklet'!H29+'3g.számú melléklet'!H29+'3h.számú melléklet'!H29)</f>
        <v>0</v>
      </c>
      <c r="I29" s="91">
        <f>SUM('3a.számú melléklet'!I29+'3b.számú melléklet'!I29+'3c.számú melléklet'!I29+'3d.számú melléklet'!I29+'3e.számú melléklet'!I29+'3f.számú melléklet'!I29+'3g.számú melléklet'!I29+'3h.számú melléklet'!I29)</f>
        <v>0</v>
      </c>
    </row>
    <row r="30" spans="1:9" s="15" customFormat="1" ht="12" customHeight="1" hidden="1">
      <c r="A30" s="239"/>
      <c r="B30" s="13"/>
      <c r="C30" s="14"/>
      <c r="D30" s="91">
        <f>SUM('3a.számú melléklet'!D30+'3b.számú melléklet'!D30+'3c.számú melléklet'!D30+'3d.számú melléklet'!D30+'3e.számú melléklet'!D30+'3f.számú melléklet'!D30+'3g.számú melléklet'!D30+'3h.számú melléklet'!D30)</f>
        <v>0</v>
      </c>
      <c r="E30" s="91">
        <f>SUM('3a.számú melléklet'!E30+'3b.számú melléklet'!E30+'3c.számú melléklet'!E30+'3d.számú melléklet'!E30+'3e.számú melléklet'!E30+'3f.számú melléklet'!E30+'3g.számú melléklet'!E30+'3h.számú melléklet'!E30)</f>
        <v>0</v>
      </c>
      <c r="F30" s="91">
        <f>SUM('3a.számú melléklet'!F30+'3b.számú melléklet'!F30+'3c.számú melléklet'!F30+'3d.számú melléklet'!F30+'3e.számú melléklet'!F30+'3f.számú melléklet'!F30+'3g.számú melléklet'!F30+'3h.számú melléklet'!F30)</f>
        <v>0</v>
      </c>
      <c r="G30" s="91">
        <f>SUM('3a.számú melléklet'!G30+'3b.számú melléklet'!G30+'3c.számú melléklet'!G30+'3d.számú melléklet'!G30+'3e.számú melléklet'!G30+'3f.számú melléklet'!G30+'3g.számú melléklet'!G30+'3h.számú melléklet'!G30)</f>
        <v>0</v>
      </c>
      <c r="H30" s="91">
        <f>SUM('3a.számú melléklet'!H30+'3b.számú melléklet'!H30+'3c.számú melléklet'!H30+'3d.számú melléklet'!H30+'3e.számú melléklet'!H30+'3f.számú melléklet'!H30+'3g.számú melléklet'!H30+'3h.számú melléklet'!H30)</f>
        <v>0</v>
      </c>
      <c r="I30" s="91">
        <f>SUM('3a.számú melléklet'!I30+'3b.számú melléklet'!I30+'3c.számú melléklet'!I30+'3d.számú melléklet'!I30+'3e.számú melléklet'!I30+'3f.számú melléklet'!I30+'3g.számú melléklet'!I30+'3h.számú melléklet'!I30)</f>
        <v>0</v>
      </c>
    </row>
    <row r="31" spans="1:9" s="88" customFormat="1" ht="12" customHeight="1">
      <c r="A31" s="196"/>
      <c r="B31" s="87"/>
      <c r="C31" s="64" t="s">
        <v>380</v>
      </c>
      <c r="D31" s="91">
        <f>SUM('3a.számú melléklet'!D31+'3b.számú melléklet'!D31+'3c.számú melléklet'!D31+'3d.számú melléklet'!D31+'3e.számú melléklet'!D31+'3f.számú melléklet'!D31+'3g.számú melléklet'!D31+'3h.számú melléklet'!D31)</f>
        <v>0</v>
      </c>
      <c r="E31" s="91">
        <f>SUM('3a.számú melléklet'!E31+'3b.számú melléklet'!E31+'3c.számú melléklet'!E31+'3d.számú melléklet'!E31+'3e.számú melléklet'!E31+'3f.számú melléklet'!E31+'3g.számú melléklet'!E31+'3h.számú melléklet'!E31)</f>
        <v>0</v>
      </c>
      <c r="F31" s="91">
        <f>SUM('3a.számú melléklet'!F31+'3b.számú melléklet'!F31+'3c.számú melléklet'!F31+'3d.számú melléklet'!F31+'3e.számú melléklet'!F31+'3f.számú melléklet'!F31+'3g.számú melléklet'!F31+'3h.számú melléklet'!F31)</f>
        <v>0</v>
      </c>
      <c r="G31" s="91">
        <f>SUM('3a.számú melléklet'!G31+'3b.számú melléklet'!G31+'3c.számú melléklet'!G31+'3d.számú melléklet'!G31+'3e.számú melléklet'!G31+'3f.számú melléklet'!G31+'3g.számú melléklet'!G31+'3h.számú melléklet'!G31)</f>
        <v>0</v>
      </c>
      <c r="H31" s="91">
        <f>SUM('3a.számú melléklet'!H31+'3b.számú melléklet'!H31+'3c.számú melléklet'!H31+'3d.számú melléklet'!H31+'3e.számú melléklet'!H31+'3f.számú melléklet'!H31+'3g.számú melléklet'!H31+'3h.számú melléklet'!H31)</f>
        <v>0</v>
      </c>
      <c r="I31" s="91">
        <f>SUM('3a.számú melléklet'!I31+'3b.számú melléklet'!I31+'3c.számú melléklet'!I31+'3d.számú melléklet'!I31+'3e.számú melléklet'!I31+'3f.számú melléklet'!I31+'3g.számú melléklet'!I31+'3h.számú melléklet'!I31)</f>
        <v>0</v>
      </c>
    </row>
    <row r="32" spans="1:9" s="88" customFormat="1" ht="12" customHeight="1">
      <c r="A32" s="196"/>
      <c r="B32" s="87"/>
      <c r="C32" s="64" t="s">
        <v>221</v>
      </c>
      <c r="D32" s="91">
        <f>SUM('3a.számú melléklet'!D32+'3b.számú melléklet'!D32+'3c.számú melléklet'!D32+'3d.számú melléklet'!D32+'3e.számú melléklet'!D32+'3f.számú melléklet'!D32+'3g.számú melléklet'!D32+'3h.számú melléklet'!D32)</f>
        <v>0</v>
      </c>
      <c r="E32" s="91">
        <f>SUM('3a.számú melléklet'!E32+'3b.számú melléklet'!E32+'3c.számú melléklet'!E32+'3d.számú melléklet'!E32+'3e.számú melléklet'!E32+'3f.számú melléklet'!E32+'3g.számú melléklet'!E32+'3h.számú melléklet'!E32)</f>
        <v>0</v>
      </c>
      <c r="F32" s="91">
        <f>SUM('3a.számú melléklet'!F32+'3b.számú melléklet'!F32+'3c.számú melléklet'!F32+'3d.számú melléklet'!F32+'3e.számú melléklet'!F32+'3f.számú melléklet'!F32+'3g.számú melléklet'!F32+'3h.számú melléklet'!F32)</f>
        <v>0</v>
      </c>
      <c r="G32" s="91">
        <f>SUM('3a.számú melléklet'!G32+'3b.számú melléklet'!G32+'3c.számú melléklet'!G32+'3d.számú melléklet'!G32+'3e.számú melléklet'!G32+'3f.számú melléklet'!G32+'3g.számú melléklet'!G32+'3h.számú melléklet'!G32)</f>
        <v>0</v>
      </c>
      <c r="H32" s="91">
        <f>SUM('3a.számú melléklet'!H32+'3b.számú melléklet'!H32+'3c.számú melléklet'!H32+'3d.számú melléklet'!H32+'3e.számú melléklet'!H32+'3f.számú melléklet'!H32+'3g.számú melléklet'!H32+'3h.számú melléklet'!H32)</f>
        <v>0</v>
      </c>
      <c r="I32" s="91">
        <f>SUM('3a.számú melléklet'!I32+'3b.számú melléklet'!I32+'3c.számú melléklet'!I32+'3d.számú melléklet'!I32+'3e.számú melléklet'!I32+'3f.számú melléklet'!I32+'3g.számú melléklet'!I32+'3h.számú melléklet'!I32)</f>
        <v>0</v>
      </c>
    </row>
    <row r="33" spans="1:9" s="60" customFormat="1" ht="12" customHeight="1">
      <c r="A33" s="205" t="s">
        <v>319</v>
      </c>
      <c r="B33" s="57" t="s">
        <v>542</v>
      </c>
      <c r="C33" s="61"/>
      <c r="D33" s="488">
        <f>SUM('3a.számú melléklet'!D33+'3b.számú melléklet'!D33+'3c.számú melléklet'!D33+'3d.számú melléklet'!D33+'3e.számú melléklet'!D33+'3f.számú melléklet'!D33+'3g.számú melléklet'!D33+'3h.számú melléklet'!D33)</f>
        <v>174600</v>
      </c>
      <c r="E33" s="488">
        <f>SUM('3a.számú melléklet'!E33+'3b.számú melléklet'!E33+'3c.számú melléklet'!E33+'3d.számú melléklet'!E33+'3e.számú melléklet'!E33+'3f.számú melléklet'!E33+'3g.számú melléklet'!E33+'3h.számú melléklet'!E33)</f>
        <v>175174</v>
      </c>
      <c r="F33" s="488">
        <f>SUM('3a.számú melléklet'!F33+'3b.számú melléklet'!F33+'3c.számú melléklet'!F33+'3d.számú melléklet'!F33+'3e.számú melléklet'!F33+'3f.számú melléklet'!F33+'3g.számú melléklet'!F33+'3h.számú melléklet'!F33)</f>
        <v>352291</v>
      </c>
      <c r="G33" s="488">
        <f>SUM('3a.számú melléklet'!G33+'3b.számú melléklet'!G33+'3c.számú melléklet'!G33+'3d.számú melléklet'!G33+'3e.számú melléklet'!G33+'3f.számú melléklet'!G33+'3g.számú melléklet'!G33+'3h.számú melléklet'!G33)</f>
        <v>373432</v>
      </c>
      <c r="H33" s="488">
        <f>SUM('3a.számú melléklet'!H33+'3b.számú melléklet'!H33+'3c.számú melléklet'!H33+'3d.számú melléklet'!H33+'3e.számú melléklet'!H33+'3f.számú melléklet'!H33+'3g.számú melléklet'!H33+'3h.számú melléklet'!H33)</f>
        <v>17728</v>
      </c>
      <c r="I33" s="488">
        <f>SUM('3a.számú melléklet'!I33+'3b.számú melléklet'!I33+'3c.számú melléklet'!I33+'3d.számú melléklet'!I33+'3e.számú melléklet'!I33+'3f.számú melléklet'!I33+'3g.számú melléklet'!I33+'3h.számú melléklet'!I33)</f>
        <v>391160</v>
      </c>
    </row>
    <row r="34" spans="1:9" s="625" customFormat="1" ht="12" customHeight="1">
      <c r="A34" s="620"/>
      <c r="B34" s="621" t="s">
        <v>379</v>
      </c>
      <c r="C34" s="622"/>
      <c r="D34" s="632">
        <f>SUM('3a.számú melléklet'!D34+'3b.számú melléklet'!D34+'3c.számú melléklet'!D34+'3d.számú melléklet'!D34+'3e.számú melléklet'!D34+'3f.számú melléklet'!D34+'3g.számú melléklet'!D34+'3h.számú melléklet'!D34)</f>
        <v>8538639</v>
      </c>
      <c r="E34" s="632">
        <f>SUM('3a.számú melléklet'!E34+'3b.számú melléklet'!E34+'3c.számú melléklet'!E34+'3d.számú melléklet'!E34+'3e.számú melléklet'!E34+'3f.számú melléklet'!E34+'3g.számú melléklet'!E34+'3h.számú melléklet'!E34)</f>
        <v>8545028</v>
      </c>
      <c r="F34" s="632">
        <f>SUM('3a.számú melléklet'!F34+'3b.számú melléklet'!F34+'3c.számú melléklet'!F34+'3d.számú melléklet'!F34+'3e.számú melléklet'!F34+'3f.számú melléklet'!F34+'3g.számú melléklet'!F34+'3h.számú melléklet'!F34)</f>
        <v>9234004</v>
      </c>
      <c r="G34" s="632">
        <f>SUM('3a.számú melléklet'!G34+'3b.számú melléklet'!G34+'3c.számú melléklet'!G34+'3d.számú melléklet'!G34+'3e.számú melléklet'!G34+'3f.számú melléklet'!G34+'3g.számú melléklet'!G34+'3h.számú melléklet'!G34)</f>
        <v>9367684</v>
      </c>
      <c r="H34" s="632">
        <f>SUM('3a.számú melléklet'!H34+'3b.számú melléklet'!H34+'3c.számú melléklet'!H34+'3d.számú melléklet'!H34+'3e.számú melléklet'!H34+'3f.számú melléklet'!H34+'3g.számú melléklet'!H34+'3h.számú melléklet'!H34)</f>
        <v>91103</v>
      </c>
      <c r="I34" s="632">
        <f>SUM('3a.számú melléklet'!I34+'3b.számú melléklet'!I34+'3c.számú melléklet'!I34+'3d.számú melléklet'!I34+'3e.számú melléklet'!I34+'3f.számú melléklet'!I34+'3g.számú melléklet'!I34+'3h.számú melléklet'!I34)</f>
        <v>9458787</v>
      </c>
    </row>
    <row r="35" spans="1:9" s="60" customFormat="1" ht="12" customHeight="1">
      <c r="A35" s="205"/>
      <c r="B35" s="83" t="s">
        <v>543</v>
      </c>
      <c r="C35" s="62"/>
      <c r="D35" s="91"/>
      <c r="E35" s="91"/>
      <c r="F35" s="91"/>
      <c r="G35" s="91"/>
      <c r="H35" s="91"/>
      <c r="I35" s="91"/>
    </row>
    <row r="36" spans="1:9" s="60" customFormat="1" ht="12" customHeight="1">
      <c r="A36" s="196" t="s">
        <v>497</v>
      </c>
      <c r="B36" s="64" t="s">
        <v>391</v>
      </c>
      <c r="C36" s="63"/>
      <c r="D36" s="91">
        <f>SUM('3a.számú melléklet'!D36+'3b.számú melléklet'!D36+'3c.számú melléklet'!D36+'3d.számú melléklet'!D36+'3e.számú melléklet'!D36+'3f.számú melléklet'!D36+'3g.számú melléklet'!D36+'3h.számú melléklet'!D36)</f>
        <v>294417</v>
      </c>
      <c r="E36" s="91">
        <f>SUM('3a.számú melléklet'!E36+'3b.számú melléklet'!E36+'3c.számú melléklet'!E36+'3d.számú melléklet'!E36+'3e.számú melléklet'!E36+'3f.számú melléklet'!E36+'3g.számú melléklet'!E36+'3h.számú melléklet'!E36)</f>
        <v>294417</v>
      </c>
      <c r="F36" s="91">
        <f>SUM('3a.számú melléklet'!F36+'3b.számú melléklet'!F36+'3c.számú melléklet'!F36+'3d.számú melléklet'!F36+'3e.számú melléklet'!F36+'3f.számú melléklet'!F36+'3g.számú melléklet'!F36+'3h.számú melléklet'!F36)</f>
        <v>294417</v>
      </c>
      <c r="G36" s="91">
        <f>SUM('3a.számú melléklet'!G36+'3b.számú melléklet'!G36+'3c.számú melléklet'!G36+'3d.számú melléklet'!G36+'3e.számú melléklet'!G36+'3f.számú melléklet'!G36+'3g.számú melléklet'!G36+'3h.számú melléklet'!G36)</f>
        <v>294417</v>
      </c>
      <c r="H36" s="91">
        <f>SUM('3a.számú melléklet'!H36+'3b.számú melléklet'!H36+'3c.számú melléklet'!H36+'3d.számú melléklet'!H36+'3e.számú melléklet'!H36+'3f.számú melléklet'!H36+'3g.számú melléklet'!H36+'3h.számú melléklet'!H36)</f>
        <v>4879</v>
      </c>
      <c r="I36" s="91">
        <f>SUM('3a.számú melléklet'!I36+'3b.számú melléklet'!I36+'3c.számú melléklet'!I36+'3d.számú melléklet'!I36+'3e.számú melléklet'!I36+'3f.számú melléklet'!I36+'3g.számú melléklet'!I36+'3h.számú melléklet'!I36)</f>
        <v>299296</v>
      </c>
    </row>
    <row r="37" spans="1:9" s="60" customFormat="1" ht="12" customHeight="1">
      <c r="A37" s="196" t="s">
        <v>498</v>
      </c>
      <c r="B37" s="64" t="s">
        <v>392</v>
      </c>
      <c r="C37" s="63"/>
      <c r="D37" s="91">
        <f>SUM('3a.számú melléklet'!D37+'3b.számú melléklet'!D37+'3c.számú melléklet'!D37+'3d.számú melléklet'!D37+'3e.számú melléklet'!D37+'3f.számú melléklet'!D37+'3g.számú melléklet'!D37+'3h.számú melléklet'!D37)</f>
        <v>47043</v>
      </c>
      <c r="E37" s="91">
        <f>SUM('3a.számú melléklet'!E37+'3b.számú melléklet'!E37+'3c.számú melléklet'!E37+'3d.számú melléklet'!E37+'3e.számú melléklet'!E37+'3f.számú melléklet'!E37+'3g.számú melléklet'!E37+'3h.számú melléklet'!E37)</f>
        <v>47043</v>
      </c>
      <c r="F37" s="91">
        <f>SUM('3a.számú melléklet'!F37+'3b.számú melléklet'!F37+'3c.számú melléklet'!F37+'3d.számú melléklet'!F37+'3e.számú melléklet'!F37+'3f.számú melléklet'!F37+'3g.számú melléklet'!F37+'3h.számú melléklet'!F37)</f>
        <v>47043</v>
      </c>
      <c r="G37" s="91">
        <f>SUM('3a.számú melléklet'!G37+'3b.számú melléklet'!G37+'3c.számú melléklet'!G37+'3d.számú melléklet'!G37+'3e.számú melléklet'!G37+'3f.számú melléklet'!G37+'3g.számú melléklet'!G37+'3h.számú melléklet'!G37)</f>
        <v>47043</v>
      </c>
      <c r="H37" s="91">
        <f>SUM('3a.számú melléklet'!H37+'3b.számú melléklet'!H37+'3c.számú melléklet'!H37+'3d.számú melléklet'!H37+'3e.számú melléklet'!H37+'3f.számú melléklet'!H37+'3g.számú melléklet'!H37+'3h.számú melléklet'!H37)</f>
        <v>1454</v>
      </c>
      <c r="I37" s="91">
        <f>SUM('3a.számú melléklet'!I37+'3b.számú melléklet'!I37+'3c.számú melléklet'!I37+'3d.számú melléklet'!I37+'3e.számú melléklet'!I37+'3f.számú melléklet'!I37+'3g.számú melléklet'!I37+'3h.számú melléklet'!I37)</f>
        <v>48497</v>
      </c>
    </row>
    <row r="38" spans="1:9" s="60" customFormat="1" ht="12" customHeight="1">
      <c r="A38" s="196" t="s">
        <v>499</v>
      </c>
      <c r="B38" s="64" t="s">
        <v>393</v>
      </c>
      <c r="C38" s="63"/>
      <c r="D38" s="91">
        <f>SUM('3a.számú melléklet'!D38+'3b.számú melléklet'!D38+'3c.számú melléklet'!D38+'3d.számú melléklet'!D38+'3e.számú melléklet'!D38+'3f.számú melléklet'!D38+'3g.számú melléklet'!D38+'3h.számú melléklet'!D38)</f>
        <v>50926</v>
      </c>
      <c r="E38" s="91">
        <f>SUM('3a.számú melléklet'!E38+'3b.számú melléklet'!E38+'3c.számú melléklet'!E38+'3d.számú melléklet'!E38+'3e.számú melléklet'!E38+'3f.számú melléklet'!E38+'3g.számú melléklet'!E38+'3h.számú melléklet'!E38)</f>
        <v>50926</v>
      </c>
      <c r="F38" s="91">
        <f>SUM('3a.számú melléklet'!F38+'3b.számú melléklet'!F38+'3c.számú melléklet'!F38+'3d.számú melléklet'!F38+'3e.számú melléklet'!F38+'3f.számú melléklet'!F38+'3g.számú melléklet'!F38+'3h.számú melléklet'!F38)</f>
        <v>50926</v>
      </c>
      <c r="G38" s="91">
        <f>SUM('3a.számú melléklet'!G38+'3b.számú melléklet'!G38+'3c.számú melléklet'!G38+'3d.számú melléklet'!G38+'3e.számú melléklet'!G38+'3f.számú melléklet'!G38+'3g.számú melléklet'!G38+'3h.számú melléklet'!G38)</f>
        <v>56400</v>
      </c>
      <c r="H38" s="91">
        <f>SUM('3a.számú melléklet'!H38+'3b.számú melléklet'!H38+'3c.számú melléklet'!H38+'3d.számú melléklet'!H38+'3e.számú melléklet'!H38+'3f.számú melléklet'!H38+'3g.számú melléklet'!H38+'3h.számú melléklet'!H38)</f>
        <v>10481</v>
      </c>
      <c r="I38" s="91">
        <f>SUM('3a.számú melléklet'!I38+'3b.számú melléklet'!I38+'3c.számú melléklet'!I38+'3d.számú melléklet'!I38+'3e.számú melléklet'!I38+'3f.számú melléklet'!I38+'3g.számú melléklet'!I38+'3h.számú melléklet'!I38)</f>
        <v>66881</v>
      </c>
    </row>
    <row r="39" spans="1:9" s="60" customFormat="1" ht="12" customHeight="1">
      <c r="A39" s="196" t="s">
        <v>196</v>
      </c>
      <c r="B39" s="64" t="s">
        <v>92</v>
      </c>
      <c r="C39" s="63"/>
      <c r="D39" s="91">
        <f>SUM('3a.számú melléklet'!D39+'3b.számú melléklet'!D39+'3c.számú melléklet'!D39+'3d.számú melléklet'!D39+'3e.számú melléklet'!D39+'3f.számú melléklet'!D39+'3g.számú melléklet'!D39+'3h.számú melléklet'!D39)</f>
        <v>15662</v>
      </c>
      <c r="E39" s="91">
        <f>SUM('3a.számú melléklet'!E39+'3b.számú melléklet'!E39+'3c.számú melléklet'!E39+'3d.számú melléklet'!E39+'3e.számú melléklet'!E39+'3f.számú melléklet'!E39+'3g.számú melléklet'!E39+'3h.számú melléklet'!E39)</f>
        <v>15662</v>
      </c>
      <c r="F39" s="91">
        <f>SUM('3a.számú melléklet'!F39+'3b.számú melléklet'!F39+'3c.számú melléklet'!F39+'3d.számú melléklet'!F39+'3e.számú melléklet'!F39+'3f.számú melléklet'!F39+'3g.számú melléklet'!F39+'3h.számú melléklet'!F39)</f>
        <v>15662</v>
      </c>
      <c r="G39" s="91">
        <f>SUM('3a.számú melléklet'!G39+'3b.számú melléklet'!G39+'3c.számú melléklet'!G39+'3d.számú melléklet'!G39+'3e.számú melléklet'!G39+'3f.számú melléklet'!G39+'3g.számú melléklet'!G39+'3h.számú melléklet'!G39)</f>
        <v>15662</v>
      </c>
      <c r="H39" s="91">
        <f>SUM('3a.számú melléklet'!H39+'3b.számú melléklet'!H39+'3c.számú melléklet'!H39+'3d.számú melléklet'!H39+'3e.számú melléklet'!H39+'3f.számú melléklet'!H39+'3g.számú melléklet'!H39+'3h.számú melléklet'!H39)</f>
        <v>4476</v>
      </c>
      <c r="I39" s="91">
        <f>SUM('3a.számú melléklet'!I39+'3b.számú melléklet'!I39+'3c.számú melléklet'!I39+'3d.számú melléklet'!I39+'3e.számú melléklet'!I39+'3f.számú melléklet'!I39+'3g.számú melléklet'!I39+'3h.számú melléklet'!I39)</f>
        <v>20138</v>
      </c>
    </row>
    <row r="40" spans="1:9" s="60" customFormat="1" ht="12" customHeight="1">
      <c r="A40" s="196" t="s">
        <v>197</v>
      </c>
      <c r="B40" s="64" t="s">
        <v>394</v>
      </c>
      <c r="C40" s="63"/>
      <c r="D40" s="91">
        <f>SUM('3a.számú melléklet'!D40+'3b.számú melléklet'!D40+'3c.számú melléklet'!D40+'3d.számú melléklet'!D40+'3e.számú melléklet'!D40+'3f.számú melléklet'!D40+'3g.számú melléklet'!D40+'3h.számú melléklet'!D40)</f>
        <v>56158</v>
      </c>
      <c r="E40" s="91">
        <f>SUM('3a.számú melléklet'!E40+'3b.számú melléklet'!E40+'3c.számú melléklet'!E40+'3d.számú melléklet'!E40+'3e.számú melléklet'!E40+'3f.számú melléklet'!E40+'3g.számú melléklet'!E40+'3h.számú melléklet'!E40)</f>
        <v>56158</v>
      </c>
      <c r="F40" s="91">
        <f>SUM('3a.számú melléklet'!F40+'3b.számú melléklet'!F40+'3c.számú melléklet'!F40+'3d.számú melléklet'!F40+'3e.számú melléklet'!F40+'3f.számú melléklet'!F40+'3g.számú melléklet'!F40+'3h.számú melléklet'!F40)</f>
        <v>56158</v>
      </c>
      <c r="G40" s="91">
        <f>SUM('3a.számú melléklet'!G40+'3b.számú melléklet'!G40+'3c.számú melléklet'!G40+'3d.számú melléklet'!G40+'3e.számú melléklet'!G40+'3f.számú melléklet'!G40+'3g.számú melléklet'!G40+'3h.számú melléklet'!G40)</f>
        <v>56158</v>
      </c>
      <c r="H40" s="91">
        <f>SUM('3a.számú melléklet'!H40+'3b.számú melléklet'!H40+'3c.számú melléklet'!H40+'3d.számú melléklet'!H40+'3e.számú melléklet'!H40+'3f.számú melléklet'!H40+'3g.számú melléklet'!H40+'3h.számú melléklet'!H40)</f>
        <v>2014</v>
      </c>
      <c r="I40" s="91">
        <f>SUM('3a.számú melléklet'!I40+'3b.számú melléklet'!I40+'3c.számú melléklet'!I40+'3d.számú melléklet'!I40+'3e.számú melléklet'!I40+'3f.számú melléklet'!I40+'3g.számú melléklet'!I40+'3h.számú melléklet'!I40)</f>
        <v>58172</v>
      </c>
    </row>
    <row r="41" spans="1:9" s="60" customFormat="1" ht="12" customHeight="1">
      <c r="A41" s="196" t="s">
        <v>198</v>
      </c>
      <c r="B41" s="64" t="s">
        <v>395</v>
      </c>
      <c r="C41" s="63"/>
      <c r="D41" s="91">
        <f>SUM('3a.számú melléklet'!D41+'3b.számú melléklet'!D41+'3c.számú melléklet'!D41+'3d.számú melléklet'!D41+'3e.számú melléklet'!D41+'3f.számú melléklet'!D41+'3g.számú melléklet'!D41+'3h.számú melléklet'!D41)</f>
        <v>2830</v>
      </c>
      <c r="E41" s="91">
        <f>SUM('3a.számú melléklet'!E41+'3b.számú melléklet'!E41+'3c.számú melléklet'!E41+'3d.számú melléklet'!E41+'3e.számú melléklet'!E41+'3f.számú melléklet'!E41+'3g.számú melléklet'!E41+'3h.számú melléklet'!E41)</f>
        <v>2830</v>
      </c>
      <c r="F41" s="91">
        <f>SUM('3a.számú melléklet'!F41+'3b.számú melléklet'!F41+'3c.számú melléklet'!F41+'3d.számú melléklet'!F41+'3e.számú melléklet'!F41+'3f.számú melléklet'!F41+'3g.számú melléklet'!F41+'3h.számú melléklet'!F41)</f>
        <v>2830</v>
      </c>
      <c r="G41" s="91">
        <f>SUM('3a.számú melléklet'!G41+'3b.számú melléklet'!G41+'3c.számú melléklet'!G41+'3d.számú melléklet'!G41+'3e.számú melléklet'!G41+'3f.számú melléklet'!G41+'3g.számú melléklet'!G41+'3h.számú melléklet'!G41)</f>
        <v>2830</v>
      </c>
      <c r="H41" s="91">
        <f>SUM('3a.számú melléklet'!H41+'3b.számú melléklet'!H41+'3c.számú melléklet'!H41+'3d.számú melléklet'!H41+'3e.számú melléklet'!H41+'3f.számú melléklet'!H41+'3g.számú melléklet'!H41+'3h.számú melléklet'!H41)</f>
        <v>0</v>
      </c>
      <c r="I41" s="91">
        <f>SUM('3a.számú melléklet'!I41+'3b.számú melléklet'!I41+'3c.számú melléklet'!I41+'3d.számú melléklet'!I41+'3e.számú melléklet'!I41+'3f.számú melléklet'!I41+'3g.számú melléklet'!I41+'3h.számú melléklet'!I41)</f>
        <v>2830</v>
      </c>
    </row>
    <row r="42" spans="1:9" s="60" customFormat="1" ht="12" customHeight="1">
      <c r="A42" s="196" t="s">
        <v>199</v>
      </c>
      <c r="B42" s="64" t="s">
        <v>396</v>
      </c>
      <c r="C42" s="63"/>
      <c r="D42" s="91">
        <f>SUM('3a.számú melléklet'!D42+'3b.számú melléklet'!D42+'3c.számú melléklet'!D42+'3d.számú melléklet'!D42+'3e.számú melléklet'!D42+'3f.számú melléklet'!D42+'3g.számú melléklet'!D42+'3h.számú melléklet'!D42)</f>
        <v>548</v>
      </c>
      <c r="E42" s="91">
        <f>SUM('3a.számú melléklet'!E42+'3b.számú melléklet'!E42+'3c.számú melléklet'!E42+'3d.számú melléklet'!E42+'3e.számú melléklet'!E42+'3f.számú melléklet'!E42+'3g.számú melléklet'!E42+'3h.számú melléklet'!E42)</f>
        <v>548</v>
      </c>
      <c r="F42" s="91">
        <f>SUM('3a.számú melléklet'!F42+'3b.számú melléklet'!F42+'3c.számú melléklet'!F42+'3d.számú melléklet'!F42+'3e.számú melléklet'!F42+'3f.számú melléklet'!F42+'3g.számú melléklet'!F42+'3h.számú melléklet'!F42)</f>
        <v>548</v>
      </c>
      <c r="G42" s="91">
        <f>SUM('3a.számú melléklet'!G42+'3b.számú melléklet'!G42+'3c.számú melléklet'!G42+'3d.számú melléklet'!G42+'3e.számú melléklet'!G42+'3f.számú melléklet'!G42+'3g.számú melléklet'!G42+'3h.számú melléklet'!G42)</f>
        <v>548</v>
      </c>
      <c r="H42" s="91">
        <f>SUM('3a.számú melléklet'!H42+'3b.számú melléklet'!H42+'3c.számú melléklet'!H42+'3d.számú melléklet'!H42+'3e.számú melléklet'!H42+'3f.számú melléklet'!H42+'3g.számú melléklet'!H42+'3h.számú melléklet'!H42)</f>
        <v>46</v>
      </c>
      <c r="I42" s="91">
        <f>SUM('3a.számú melléklet'!I42+'3b.számú melléklet'!I42+'3c.számú melléklet'!I42+'3d.számú melléklet'!I42+'3e.számú melléklet'!I42+'3f.számú melléklet'!I42+'3g.számú melléklet'!I42+'3h.számú melléklet'!I42)</f>
        <v>594</v>
      </c>
    </row>
    <row r="43" spans="1:9" s="60" customFormat="1" ht="12" customHeight="1">
      <c r="A43" s="196" t="s">
        <v>200</v>
      </c>
      <c r="B43" s="64" t="s">
        <v>397</v>
      </c>
      <c r="C43" s="63"/>
      <c r="D43" s="91">
        <f>SUM('3a.számú melléklet'!D43+'3b.számú melléklet'!D43+'3c.számú melléklet'!D43+'3d.számú melléklet'!D43+'3e.számú melléklet'!D43+'3f.számú melléklet'!D43+'3g.számú melléklet'!D43+'3h.számú melléklet'!D43)</f>
        <v>690488</v>
      </c>
      <c r="E43" s="91">
        <f>SUM('3a.számú melléklet'!E43+'3b.számú melléklet'!E43+'3c.számú melléklet'!E43+'3d.számú melléklet'!E43+'3e.számú melléklet'!E43+'3f.számú melléklet'!E43+'3g.számú melléklet'!E43+'3h.számú melléklet'!E43)</f>
        <v>690488</v>
      </c>
      <c r="F43" s="91">
        <f>SUM('3a.számú melléklet'!F43+'3b.számú melléklet'!F43+'3c.számú melléklet'!F43+'3d.számú melléklet'!F43+'3e.számú melléklet'!F43+'3f.számú melléklet'!F43+'3g.számú melléklet'!F43+'3h.számú melléklet'!F43)</f>
        <v>690488</v>
      </c>
      <c r="G43" s="91">
        <f>SUM('3a.számú melléklet'!G43+'3b.számú melléklet'!G43+'3c.számú melléklet'!G43+'3d.számú melléklet'!G43+'3e.számú melléklet'!G43+'3f.számú melléklet'!G43+'3g.számú melléklet'!G43+'3h.számú melléklet'!G43)</f>
        <v>700079</v>
      </c>
      <c r="H43" s="91">
        <f>SUM('3a.számú melléklet'!H43+'3b.számú melléklet'!H43+'3c.számú melléklet'!H43+'3d.számú melléklet'!H43+'3e.számú melléklet'!H43+'3f.számú melléklet'!H43+'3g.számú melléklet'!H43+'3h.számú melléklet'!H43)</f>
        <v>4825</v>
      </c>
      <c r="I43" s="91">
        <f>SUM('3a.számú melléklet'!I43+'3b.számú melléklet'!I43+'3c.számú melléklet'!I43+'3d.számú melléklet'!I43+'3e.számú melléklet'!I43+'3f.számú melléklet'!I43+'3g.számú melléklet'!I43+'3h.számú melléklet'!I43)</f>
        <v>704904</v>
      </c>
    </row>
    <row r="44" spans="1:9" s="60" customFormat="1" ht="12" customHeight="1">
      <c r="A44" s="196" t="s">
        <v>201</v>
      </c>
      <c r="B44" s="64" t="s">
        <v>398</v>
      </c>
      <c r="C44" s="63"/>
      <c r="D44" s="91">
        <f>SUM('3a.számú melléklet'!D44+'3b.számú melléklet'!D44+'3c.számú melléklet'!D44+'3d.számú melléklet'!D44+'3e.számú melléklet'!D44+'3f.számú melléklet'!D44+'3g.számú melléklet'!D44+'3h.számú melléklet'!D44)</f>
        <v>0</v>
      </c>
      <c r="E44" s="91">
        <f>SUM('3a.számú melléklet'!E44+'3b.számú melléklet'!E44+'3c.számú melléklet'!E44+'3d.számú melléklet'!E44+'3e.számú melléklet'!E44+'3f.számú melléklet'!E44+'3g.számú melléklet'!E44+'3h.számú melléklet'!E44)</f>
        <v>0</v>
      </c>
      <c r="F44" s="91">
        <f>SUM('3a.számú melléklet'!F44+'3b.számú melléklet'!F44+'3c.számú melléklet'!F44+'3d.számú melléklet'!F44+'3e.számú melléklet'!F44+'3f.számú melléklet'!F44+'3g.számú melléklet'!F44+'3h.számú melléklet'!F44)</f>
        <v>280</v>
      </c>
      <c r="G44" s="91">
        <f>SUM('3a.számú melléklet'!G44+'3b.számú melléklet'!G44+'3c.számú melléklet'!G44+'3d.számú melléklet'!G44+'3e.számú melléklet'!G44+'3f.számú melléklet'!G44+'3g.számú melléklet'!G44+'3h.számú melléklet'!G44)</f>
        <v>7095</v>
      </c>
      <c r="H44" s="91">
        <f>SUM('3a.számú melléklet'!H44+'3b.számú melléklet'!H44+'3c.számú melléklet'!H44+'3d.számú melléklet'!H44+'3e.számú melléklet'!H44+'3f.számú melléklet'!H44+'3g.számú melléklet'!H44+'3h.számú melléklet'!H44)</f>
        <v>10818</v>
      </c>
      <c r="I44" s="91">
        <f>SUM('3a.számú melléklet'!I44+'3b.számú melléklet'!I44+'3c.számú melléklet'!I44+'3d.számú melléklet'!I44+'3e.számú melléklet'!I44+'3f.számú melléklet'!I44+'3g.számú melléklet'!I44+'3h.számú melléklet'!I44)</f>
        <v>17913</v>
      </c>
    </row>
    <row r="45" spans="1:9" s="60" customFormat="1" ht="12" customHeight="1">
      <c r="A45" s="196" t="s">
        <v>202</v>
      </c>
      <c r="B45" s="64" t="s">
        <v>399</v>
      </c>
      <c r="C45" s="63"/>
      <c r="D45" s="91">
        <f>SUM('3a.számú melléklet'!D45+'3b.számú melléklet'!D45+'3c.számú melléklet'!D45+'3d.számú melléklet'!D45+'3e.számú melléklet'!D45+'3f.számú melléklet'!D45+'3g.számú melléklet'!D45+'3h.számú melléklet'!D45)</f>
        <v>0</v>
      </c>
      <c r="E45" s="91">
        <f>SUM('3a.számú melléklet'!E45+'3b.számú melléklet'!E45+'3c.számú melléklet'!E45+'3d.számú melléklet'!E45+'3e.számú melléklet'!E45+'3f.számú melléklet'!E45+'3g.számú melléklet'!E45+'3h.számú melléklet'!E45)</f>
        <v>0</v>
      </c>
      <c r="F45" s="91">
        <f>SUM('3a.számú melléklet'!F45+'3b.számú melléklet'!F45+'3c.számú melléklet'!F45+'3d.számú melléklet'!F45+'3e.számú melléklet'!F45+'3f.számú melléklet'!F45+'3g.számú melléklet'!F45+'3h.számú melléklet'!F45)</f>
        <v>0</v>
      </c>
      <c r="G45" s="91">
        <f>SUM('3a.számú melléklet'!G45+'3b.számú melléklet'!G45+'3c.számú melléklet'!G45+'3d.számú melléklet'!G45+'3e.számú melléklet'!G45+'3f.számú melléklet'!G45+'3g.számú melléklet'!G45+'3h.számú melléklet'!G45)</f>
        <v>0</v>
      </c>
      <c r="H45" s="91">
        <f>SUM('3a.számú melléklet'!H45+'3b.számú melléklet'!H45+'3c.számú melléklet'!H45+'3d.számú melléklet'!H45+'3e.számú melléklet'!H45+'3f.számú melléklet'!H45+'3g.számú melléklet'!H45+'3h.számú melléklet'!H45)</f>
        <v>40</v>
      </c>
      <c r="I45" s="91">
        <f>SUM('3a.számú melléklet'!I45+'3b.számú melléklet'!I45+'3c.számú melléklet'!I45+'3d.számú melléklet'!I45+'3e.számú melléklet'!I45+'3f.számú melléklet'!I45+'3g.számú melléklet'!I45+'3h.számú melléklet'!I45)</f>
        <v>40</v>
      </c>
    </row>
    <row r="46" spans="1:9" s="60" customFormat="1" ht="12" customHeight="1">
      <c r="A46" s="196" t="s">
        <v>203</v>
      </c>
      <c r="B46" s="64" t="s">
        <v>401</v>
      </c>
      <c r="C46" s="63"/>
      <c r="D46" s="91">
        <f>SUM('3a.számú melléklet'!D46+'3b.számú melléklet'!D46+'3c.számú melléklet'!D46+'3d.számú melléklet'!D46+'3e.számú melléklet'!D46+'3f.számú melléklet'!D46+'3g.számú melléklet'!D46+'3h.számú melléklet'!D46)</f>
        <v>0</v>
      </c>
      <c r="E46" s="91">
        <f>SUM('3a.számú melléklet'!E46+'3b.számú melléklet'!E46+'3c.számú melléklet'!E46+'3d.számú melléklet'!E46+'3e.számú melléklet'!E46+'3f.számú melléklet'!E46+'3g.számú melléklet'!E46+'3h.számú melléklet'!E46)</f>
        <v>0</v>
      </c>
      <c r="F46" s="91">
        <f>SUM('3a.számú melléklet'!F46+'3b.számú melléklet'!F46+'3c.számú melléklet'!F46+'3d.számú melléklet'!F46+'3e.számú melléklet'!F46+'3f.számú melléklet'!F46+'3g.számú melléklet'!F46+'3h.számú melléklet'!F46)</f>
        <v>484223</v>
      </c>
      <c r="G46" s="91">
        <f>SUM('3a.számú melléklet'!G46+'3b.számú melléklet'!G46+'3c.számú melléklet'!G46+'3d.számú melléklet'!G46+'3e.számú melléklet'!G46+'3f.számú melléklet'!G46+'3g.számú melléklet'!G46+'3h.számú melléklet'!G46)</f>
        <v>484223</v>
      </c>
      <c r="H46" s="91">
        <f>SUM('3a.számú melléklet'!H46+'3b.számú melléklet'!H46+'3c.számú melléklet'!H46+'3d.számú melléklet'!H46+'3e.számú melléklet'!H46+'3f.számú melléklet'!H46+'3g.számú melléklet'!H46+'3h.számú melléklet'!H46)</f>
        <v>0</v>
      </c>
      <c r="I46" s="91">
        <f>SUM('3a.számú melléklet'!I46+'3b.számú melléklet'!I46+'3c.számú melléklet'!I46+'3d.számú melléklet'!I46+'3e.számú melléklet'!I46+'3f.számú melléklet'!I46+'3g.számú melléklet'!I46+'3h.számú melléklet'!I46)</f>
        <v>484223</v>
      </c>
    </row>
    <row r="47" spans="1:9" s="625" customFormat="1" ht="12" customHeight="1">
      <c r="A47" s="620"/>
      <c r="B47" s="621" t="s">
        <v>82</v>
      </c>
      <c r="C47" s="626"/>
      <c r="D47" s="632">
        <f>SUM('3a.számú melléklet'!D47+'3b.számú melléklet'!D47+'3c.számú melléklet'!D47+'3d.számú melléklet'!D47+'3e.számú melléklet'!D47+'3f.számú melléklet'!D47+'3g.számú melléklet'!D47+'3h.számú melléklet'!D47)</f>
        <v>1158072</v>
      </c>
      <c r="E47" s="632">
        <f>SUM('3a.számú melléklet'!E47+'3b.számú melléklet'!E47+'3c.számú melléklet'!E47+'3d.számú melléklet'!E47+'3e.számú melléklet'!E47+'3f.számú melléklet'!E47+'3g.számú melléklet'!E47+'3h.számú melléklet'!E47)</f>
        <v>1158072</v>
      </c>
      <c r="F47" s="632">
        <f>SUM('3a.számú melléklet'!F47+'3b.számú melléklet'!F47+'3c.számú melléklet'!F47+'3d.számú melléklet'!F47+'3e.számú melléklet'!F47+'3f.számú melléklet'!F47+'3g.számú melléklet'!F47+'3h.számú melléklet'!F47)</f>
        <v>1642575</v>
      </c>
      <c r="G47" s="632">
        <f>SUM('3a.számú melléklet'!G47+'3b.számú melléklet'!G47+'3c.számú melléklet'!G47+'3d.számú melléklet'!G47+'3e.számú melléklet'!G47+'3f.számú melléklet'!G47+'3g.számú melléklet'!G47+'3h.számú melléklet'!G47)</f>
        <v>1664455</v>
      </c>
      <c r="H47" s="632">
        <f>SUM('3a.számú melléklet'!H47+'3b.számú melléklet'!H47+'3c.számú melléklet'!H47+'3d.számú melléklet'!H47+'3e.számú melléklet'!H47+'3f.számú melléklet'!H47+'3g.számú melléklet'!H47+'3h.számú melléklet'!H47)</f>
        <v>39033</v>
      </c>
      <c r="I47" s="632">
        <f>SUM('3a.számú melléklet'!I47+'3b.számú melléklet'!I47+'3c.számú melléklet'!I47+'3d.számú melléklet'!I47+'3e.számú melléklet'!I47+'3f.számú melléklet'!I47+'3g.számú melléklet'!I47+'3h.számú melléklet'!I47)</f>
        <v>1703488</v>
      </c>
    </row>
    <row r="48" spans="1:9" ht="12.75">
      <c r="A48" s="439" t="s">
        <v>204</v>
      </c>
      <c r="B48" s="64" t="s">
        <v>400</v>
      </c>
      <c r="C48" s="63"/>
      <c r="D48" s="91">
        <f>SUM('3a.számú melléklet'!D48+'3b.számú melléklet'!D48+'3c.számú melléklet'!D48+'3d.számú melléklet'!D48+'3e.számú melléklet'!D48+'3f.számú melléklet'!D48+'3g.számú melléklet'!D48+'3h.számú melléklet'!D48)</f>
        <v>7380567</v>
      </c>
      <c r="E48" s="91">
        <f>SUM('3a.számú melléklet'!E48+'3b.számú melléklet'!E48+'3c.számú melléklet'!E48+'3d.számú melléklet'!E48+'3e.számú melléklet'!E48+'3f.számú melléklet'!E48+'3g.számú melléklet'!E48+'3h.számú melléklet'!E48)</f>
        <v>7386956</v>
      </c>
      <c r="F48" s="91">
        <f>SUM('3a.számú melléklet'!F48+'3b.számú melléklet'!F48+'3c.számú melléklet'!F48+'3d.számú melléklet'!F48+'3e.számú melléklet'!F48+'3f.számú melléklet'!F48+'3g.számú melléklet'!F48+'3h.számú melléklet'!F48)</f>
        <v>7591429</v>
      </c>
      <c r="G48" s="91">
        <f>SUM('3a.számú melléklet'!G48+'3b.számú melléklet'!G48+'3c.számú melléklet'!G48+'3d.számú melléklet'!G48+'3e.számú melléklet'!G48+'3f.számú melléklet'!G48+'3g.számú melléklet'!G48+'3h.számú melléklet'!G48)</f>
        <v>7703229</v>
      </c>
      <c r="H48" s="91">
        <f>SUM('3a.számú melléklet'!H48+'3b.számú melléklet'!H48+'3c.számú melléklet'!H48+'3d.számú melléklet'!H48+'3e.számú melléklet'!H48+'3f.számú melléklet'!H48+'3g.számú melléklet'!H48+'3h.számú melléklet'!H48)</f>
        <v>52070</v>
      </c>
      <c r="I48" s="91">
        <f>SUM('3a.számú melléklet'!I48+'3b.számú melléklet'!I48+'3c.számú melléklet'!I48+'3d.számú melléklet'!I48+'3e.számú melléklet'!I48+'3f.számú melléklet'!I48+'3g.számú melléklet'!I48+'3h.számú melléklet'!I48)</f>
        <v>7755299</v>
      </c>
    </row>
    <row r="49" spans="1:9" s="631" customFormat="1" ht="15">
      <c r="A49" s="627"/>
      <c r="B49" s="628" t="s">
        <v>219</v>
      </c>
      <c r="C49" s="629"/>
      <c r="D49" s="632">
        <f>SUM('3a.számú melléklet'!D49+'3b.számú melléklet'!D49+'3c.számú melléklet'!D49+'3d.számú melléklet'!D49+'3e.számú melléklet'!D49+'3f.számú melléklet'!D49+'3g.számú melléklet'!D49+'3h.számú melléklet'!D49)</f>
        <v>8538639</v>
      </c>
      <c r="E49" s="632">
        <f>SUM('3a.számú melléklet'!E49+'3b.számú melléklet'!E49+'3c.számú melléklet'!E49+'3d.számú melléklet'!E49+'3e.számú melléklet'!E49+'3f.számú melléklet'!E49+'3g.számú melléklet'!E49+'3h.számú melléklet'!E49)</f>
        <v>8545028</v>
      </c>
      <c r="F49" s="632">
        <f>SUM('3a.számú melléklet'!F49+'3b.számú melléklet'!F49+'3c.számú melléklet'!F49+'3d.számú melléklet'!F49+'3e.számú melléklet'!F49+'3f.számú melléklet'!F49+'3g.számú melléklet'!F49+'3h.számú melléklet'!F49)</f>
        <v>9234004</v>
      </c>
      <c r="G49" s="632">
        <f>SUM('3a.számú melléklet'!G49+'3b.számú melléklet'!G49+'3c.számú melléklet'!G49+'3d.számú melléklet'!G49+'3e.számú melléklet'!G49+'3f.számú melléklet'!G49+'3g.számú melléklet'!G49+'3h.számú melléklet'!G49)</f>
        <v>9367684</v>
      </c>
      <c r="H49" s="632">
        <f>SUM('3a.számú melléklet'!H49+'3b.számú melléklet'!H49+'3c.számú melléklet'!H49+'3d.számú melléklet'!H49+'3e.számú melléklet'!H49+'3f.számú melléklet'!H49+'3g.számú melléklet'!H49+'3h.számú melléklet'!H49)</f>
        <v>91103</v>
      </c>
      <c r="I49" s="632">
        <f>SUM('3a.számú melléklet'!I49+'3b.számú melléklet'!I49+'3c.számú melléklet'!I49+'3d.számú melléklet'!I49+'3e.számú melléklet'!I49+'3f.számú melléklet'!I49+'3g.számú melléklet'!I49+'3h.számú melléklet'!I49)</f>
        <v>9458787</v>
      </c>
    </row>
  </sheetData>
  <sheetProtection password="CC08"/>
  <mergeCells count="4">
    <mergeCell ref="A4:I4"/>
    <mergeCell ref="A5:I5"/>
    <mergeCell ref="A6:I6"/>
    <mergeCell ref="A7:I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Header>&amp;R&amp;"Times New Roman CE,Normál"3.számú melléklet
</oddHeader>
    <oddFooter>&amp;L&amp;"Times New Roman CE,Normál"&amp;8&amp;F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/>
  <dimension ref="A3:I49"/>
  <sheetViews>
    <sheetView workbookViewId="0" topLeftCell="A1">
      <selection activeCell="I10" sqref="I10"/>
    </sheetView>
  </sheetViews>
  <sheetFormatPr defaultColWidth="9.140625" defaultRowHeight="12.75"/>
  <cols>
    <col min="1" max="1" width="4.7109375" style="23" customWidth="1"/>
    <col min="2" max="2" width="3.7109375" style="25" customWidth="1"/>
    <col min="3" max="3" width="30.8515625" style="25" customWidth="1"/>
    <col min="4" max="4" width="10.140625" style="24" customWidth="1"/>
    <col min="5" max="5" width="11.421875" style="24" customWidth="1"/>
    <col min="6" max="6" width="11.140625" style="24" customWidth="1"/>
    <col min="7" max="7" width="10.8515625" style="168" customWidth="1"/>
    <col min="8" max="8" width="8.00390625" style="6" customWidth="1"/>
    <col min="9" max="9" width="10.140625" style="6" customWidth="1"/>
    <col min="10" max="16384" width="8.8515625" style="6" customWidth="1"/>
  </cols>
  <sheetData>
    <row r="3" spans="6:7" s="45" customFormat="1" ht="12.75">
      <c r="F3" s="164"/>
      <c r="G3" s="166"/>
    </row>
    <row r="4" spans="1:9" ht="19.5" customHeight="1">
      <c r="A4" s="793" t="s">
        <v>77</v>
      </c>
      <c r="B4" s="793"/>
      <c r="C4" s="793"/>
      <c r="D4" s="793"/>
      <c r="E4" s="793"/>
      <c r="F4" s="793"/>
      <c r="G4" s="793"/>
      <c r="H4" s="793"/>
      <c r="I4" s="793"/>
    </row>
    <row r="5" spans="1:9" ht="19.5" customHeight="1">
      <c r="A5" s="793" t="s">
        <v>173</v>
      </c>
      <c r="B5" s="793"/>
      <c r="C5" s="793"/>
      <c r="D5" s="793"/>
      <c r="E5" s="793"/>
      <c r="F5" s="793"/>
      <c r="G5" s="793"/>
      <c r="H5" s="793"/>
      <c r="I5" s="793"/>
    </row>
    <row r="6" spans="1:9" ht="19.5" customHeight="1">
      <c r="A6" s="794" t="s">
        <v>479</v>
      </c>
      <c r="B6" s="794"/>
      <c r="C6" s="794"/>
      <c r="D6" s="794"/>
      <c r="E6" s="794"/>
      <c r="F6" s="794"/>
      <c r="G6" s="794"/>
      <c r="H6" s="794"/>
      <c r="I6" s="794"/>
    </row>
    <row r="7" spans="1:9" ht="19.5" customHeight="1">
      <c r="A7" s="795" t="s">
        <v>186</v>
      </c>
      <c r="B7" s="795"/>
      <c r="C7" s="795"/>
      <c r="D7" s="795"/>
      <c r="E7" s="795"/>
      <c r="F7" s="795"/>
      <c r="G7" s="795"/>
      <c r="H7" s="795"/>
      <c r="I7" s="795"/>
    </row>
    <row r="8" spans="1:7" ht="18.75">
      <c r="A8" s="46"/>
      <c r="B8" s="4"/>
      <c r="C8" s="3"/>
      <c r="D8" s="5"/>
      <c r="E8" s="5"/>
      <c r="F8" s="5"/>
      <c r="G8" s="167"/>
    </row>
    <row r="9" spans="2:9" ht="15.75" customHeight="1">
      <c r="B9" s="7"/>
      <c r="C9" s="7"/>
      <c r="D9" s="8"/>
      <c r="E9" s="8"/>
      <c r="F9" s="8"/>
      <c r="G9" s="170"/>
      <c r="H9" s="491"/>
      <c r="I9" s="515" t="s">
        <v>241</v>
      </c>
    </row>
    <row r="10" spans="1:9" s="402" customFormat="1" ht="39.75" customHeight="1">
      <c r="A10" s="399" t="s">
        <v>573</v>
      </c>
      <c r="B10" s="400"/>
      <c r="C10" s="401" t="s">
        <v>242</v>
      </c>
      <c r="D10" s="534" t="s">
        <v>105</v>
      </c>
      <c r="E10" s="534" t="s">
        <v>609</v>
      </c>
      <c r="F10" s="559" t="s">
        <v>592</v>
      </c>
      <c r="G10" s="569" t="s">
        <v>608</v>
      </c>
      <c r="H10" s="549" t="s">
        <v>170</v>
      </c>
      <c r="I10" s="569" t="s">
        <v>664</v>
      </c>
    </row>
    <row r="11" spans="1:9" s="11" customFormat="1" ht="12" customHeight="1">
      <c r="A11" s="237" t="s">
        <v>497</v>
      </c>
      <c r="B11" s="9"/>
      <c r="C11" s="82" t="s">
        <v>498</v>
      </c>
      <c r="D11" s="10" t="s">
        <v>499</v>
      </c>
      <c r="E11" s="10" t="s">
        <v>196</v>
      </c>
      <c r="F11" s="10" t="s">
        <v>197</v>
      </c>
      <c r="G11" s="511" t="s">
        <v>198</v>
      </c>
      <c r="H11" s="565" t="s">
        <v>199</v>
      </c>
      <c r="I11" s="581" t="s">
        <v>200</v>
      </c>
    </row>
    <row r="12" spans="1:9" s="12" customFormat="1" ht="12" customHeight="1">
      <c r="A12" s="238"/>
      <c r="B12" s="47" t="s">
        <v>206</v>
      </c>
      <c r="C12" s="48"/>
      <c r="D12" s="90">
        <v>1524</v>
      </c>
      <c r="E12" s="90">
        <v>1524</v>
      </c>
      <c r="F12" s="90">
        <v>1524</v>
      </c>
      <c r="G12" s="514">
        <v>1524</v>
      </c>
      <c r="H12" s="573">
        <v>-18</v>
      </c>
      <c r="I12" s="573">
        <f>SUM(G12:H12)</f>
        <v>1506</v>
      </c>
    </row>
    <row r="13" spans="1:9" s="60" customFormat="1" ht="12" customHeight="1">
      <c r="A13" s="205"/>
      <c r="B13" s="84" t="s">
        <v>182</v>
      </c>
      <c r="C13" s="58"/>
      <c r="D13" s="59"/>
      <c r="E13" s="59"/>
      <c r="F13" s="59"/>
      <c r="G13" s="513"/>
      <c r="H13" s="62"/>
      <c r="I13" s="62"/>
    </row>
    <row r="14" spans="1:9" s="15" customFormat="1" ht="12" customHeight="1">
      <c r="A14" s="239" t="s">
        <v>497</v>
      </c>
      <c r="B14" s="13" t="s">
        <v>382</v>
      </c>
      <c r="C14" s="14"/>
      <c r="D14" s="50">
        <v>3244603</v>
      </c>
      <c r="E14" s="50">
        <v>3249443</v>
      </c>
      <c r="F14" s="50">
        <v>3343217</v>
      </c>
      <c r="G14" s="513">
        <v>3350933</v>
      </c>
      <c r="H14" s="574">
        <v>30250</v>
      </c>
      <c r="I14" s="574">
        <f>SUM(G14:H14)</f>
        <v>3381183</v>
      </c>
    </row>
    <row r="15" spans="1:9" s="15" customFormat="1" ht="12" customHeight="1">
      <c r="A15" s="239" t="s">
        <v>498</v>
      </c>
      <c r="B15" s="16" t="s">
        <v>383</v>
      </c>
      <c r="C15" s="17"/>
      <c r="D15" s="50">
        <f>SUM(D16:D19)</f>
        <v>1071173</v>
      </c>
      <c r="E15" s="50">
        <f>SUM(E16:E19)</f>
        <v>1072722</v>
      </c>
      <c r="F15" s="50">
        <f>SUM(F16:F19)</f>
        <v>1096319</v>
      </c>
      <c r="G15" s="50">
        <f>SUM(G16:G19)</f>
        <v>1098690</v>
      </c>
      <c r="H15" s="50">
        <f>SUM(H16:H19)</f>
        <v>9227</v>
      </c>
      <c r="I15" s="574">
        <f aca="true" t="shared" si="0" ref="I15:I49">SUM(G15:H15)</f>
        <v>1107917</v>
      </c>
    </row>
    <row r="16" spans="1:9" s="15" customFormat="1" ht="12" customHeight="1">
      <c r="A16" s="239"/>
      <c r="B16" s="18"/>
      <c r="C16" s="19" t="s">
        <v>540</v>
      </c>
      <c r="D16" s="50">
        <v>908723</v>
      </c>
      <c r="E16" s="50">
        <v>910127</v>
      </c>
      <c r="F16" s="50">
        <v>931490</v>
      </c>
      <c r="G16" s="513">
        <v>933639</v>
      </c>
      <c r="H16" s="574">
        <v>8397</v>
      </c>
      <c r="I16" s="574">
        <f t="shared" si="0"/>
        <v>942036</v>
      </c>
    </row>
    <row r="17" spans="1:9" s="15" customFormat="1" ht="12" customHeight="1">
      <c r="A17" s="239"/>
      <c r="B17" s="18"/>
      <c r="C17" s="19" t="s">
        <v>531</v>
      </c>
      <c r="D17" s="50">
        <v>94005</v>
      </c>
      <c r="E17" s="50">
        <v>94150</v>
      </c>
      <c r="F17" s="50">
        <v>96360</v>
      </c>
      <c r="G17" s="513">
        <v>96582</v>
      </c>
      <c r="H17" s="574">
        <v>817</v>
      </c>
      <c r="I17" s="574">
        <f t="shared" si="0"/>
        <v>97399</v>
      </c>
    </row>
    <row r="18" spans="1:9" s="15" customFormat="1" ht="12" customHeight="1">
      <c r="A18" s="239"/>
      <c r="B18" s="18"/>
      <c r="C18" s="19" t="s">
        <v>532</v>
      </c>
      <c r="D18" s="50">
        <v>60816</v>
      </c>
      <c r="E18" s="50">
        <v>60816</v>
      </c>
      <c r="F18" s="50">
        <v>60840</v>
      </c>
      <c r="G18" s="513">
        <v>60840</v>
      </c>
      <c r="H18" s="574">
        <v>13</v>
      </c>
      <c r="I18" s="574">
        <f t="shared" si="0"/>
        <v>60853</v>
      </c>
    </row>
    <row r="19" spans="1:9" s="15" customFormat="1" ht="12" customHeight="1">
      <c r="A19" s="239"/>
      <c r="B19" s="18"/>
      <c r="C19" s="19" t="s">
        <v>384</v>
      </c>
      <c r="D19" s="50">
        <v>7629</v>
      </c>
      <c r="E19" s="50">
        <v>7629</v>
      </c>
      <c r="F19" s="50">
        <v>7629</v>
      </c>
      <c r="G19" s="513">
        <v>7629</v>
      </c>
      <c r="H19" s="574">
        <v>0</v>
      </c>
      <c r="I19" s="574">
        <f t="shared" si="0"/>
        <v>7629</v>
      </c>
    </row>
    <row r="20" spans="1:9" s="15" customFormat="1" ht="12" customHeight="1">
      <c r="A20" s="239" t="s">
        <v>499</v>
      </c>
      <c r="B20" s="13" t="s">
        <v>385</v>
      </c>
      <c r="C20" s="20"/>
      <c r="D20" s="50">
        <v>1156769</v>
      </c>
      <c r="E20" s="50">
        <v>1155995</v>
      </c>
      <c r="F20" s="50">
        <v>1401404</v>
      </c>
      <c r="G20" s="513">
        <v>1452423</v>
      </c>
      <c r="H20" s="574">
        <v>16119</v>
      </c>
      <c r="I20" s="574">
        <f t="shared" si="0"/>
        <v>1468542</v>
      </c>
    </row>
    <row r="21" spans="1:9" s="15" customFormat="1" ht="12" customHeight="1">
      <c r="A21" s="239" t="s">
        <v>196</v>
      </c>
      <c r="B21" s="21" t="s">
        <v>386</v>
      </c>
      <c r="C21" s="22"/>
      <c r="D21" s="50">
        <f>SUM(D22:D23)</f>
        <v>0</v>
      </c>
      <c r="E21" s="50">
        <f>SUM(E22:E23)</f>
        <v>0</v>
      </c>
      <c r="F21" s="50">
        <f>SUM(F22:F23)</f>
        <v>0</v>
      </c>
      <c r="G21" s="50">
        <f>SUM(G22:G23)</f>
        <v>0</v>
      </c>
      <c r="H21" s="50">
        <f>SUM(H22:H23)</f>
        <v>0</v>
      </c>
      <c r="I21" s="574">
        <f t="shared" si="0"/>
        <v>0</v>
      </c>
    </row>
    <row r="22" spans="1:9" s="15" customFormat="1" ht="12" customHeight="1">
      <c r="A22" s="239"/>
      <c r="B22" s="21"/>
      <c r="C22" s="22" t="s">
        <v>380</v>
      </c>
      <c r="D22" s="50">
        <v>0</v>
      </c>
      <c r="E22" s="50">
        <v>0</v>
      </c>
      <c r="F22" s="50">
        <v>0</v>
      </c>
      <c r="G22" s="513">
        <f>SUM(E22:F22)</f>
        <v>0</v>
      </c>
      <c r="H22" s="574">
        <v>0</v>
      </c>
      <c r="I22" s="574">
        <f t="shared" si="0"/>
        <v>0</v>
      </c>
    </row>
    <row r="23" spans="1:9" s="15" customFormat="1" ht="12" customHeight="1">
      <c r="A23" s="239"/>
      <c r="B23" s="21"/>
      <c r="C23" s="22" t="s">
        <v>221</v>
      </c>
      <c r="D23" s="50">
        <v>0</v>
      </c>
      <c r="E23" s="50">
        <v>0</v>
      </c>
      <c r="F23" s="50">
        <v>0</v>
      </c>
      <c r="G23" s="513">
        <f>SUM(E23:F23)</f>
        <v>0</v>
      </c>
      <c r="H23" s="574">
        <v>0</v>
      </c>
      <c r="I23" s="574">
        <f t="shared" si="0"/>
        <v>0</v>
      </c>
    </row>
    <row r="24" spans="1:9" s="15" customFormat="1" ht="12" customHeight="1" hidden="1">
      <c r="A24" s="239"/>
      <c r="B24" s="13"/>
      <c r="C24" s="14"/>
      <c r="D24" s="50"/>
      <c r="E24" s="50"/>
      <c r="F24" s="50"/>
      <c r="G24" s="513">
        <f>SUM(E24:F24)</f>
        <v>0</v>
      </c>
      <c r="H24" s="574">
        <f>SUM(F24:G24)</f>
        <v>0</v>
      </c>
      <c r="I24" s="574">
        <f t="shared" si="0"/>
        <v>0</v>
      </c>
    </row>
    <row r="25" spans="1:9" s="15" customFormat="1" ht="12" customHeight="1">
      <c r="A25" s="239" t="s">
        <v>197</v>
      </c>
      <c r="B25" s="13" t="s">
        <v>387</v>
      </c>
      <c r="C25" s="20"/>
      <c r="D25" s="50">
        <v>0</v>
      </c>
      <c r="E25" s="50">
        <v>0</v>
      </c>
      <c r="F25" s="50">
        <v>894</v>
      </c>
      <c r="G25" s="513">
        <v>1394</v>
      </c>
      <c r="H25" s="574">
        <v>601</v>
      </c>
      <c r="I25" s="574">
        <f t="shared" si="0"/>
        <v>1995</v>
      </c>
    </row>
    <row r="26" spans="1:9" s="176" customFormat="1" ht="13.5">
      <c r="A26" s="205" t="s">
        <v>308</v>
      </c>
      <c r="B26" s="57" t="s">
        <v>541</v>
      </c>
      <c r="C26" s="61"/>
      <c r="D26" s="175">
        <f>SUM(D14,D15,D20,D21,D25)</f>
        <v>5472545</v>
      </c>
      <c r="E26" s="175">
        <f>SUM(E14,E15,E20,E21,E25)</f>
        <v>5478160</v>
      </c>
      <c r="F26" s="175">
        <f>SUM(F14,F15,F20,F21,F25)</f>
        <v>5841834</v>
      </c>
      <c r="G26" s="175">
        <f>SUM(G14,G15,G20,G21,G25)</f>
        <v>5903440</v>
      </c>
      <c r="H26" s="175">
        <f>SUM(H14,H15,H20,H21,H25)</f>
        <v>56197</v>
      </c>
      <c r="I26" s="616">
        <f t="shared" si="0"/>
        <v>5959637</v>
      </c>
    </row>
    <row r="27" spans="1:9" s="15" customFormat="1" ht="12" customHeight="1">
      <c r="A27" s="239" t="s">
        <v>198</v>
      </c>
      <c r="B27" s="13" t="s">
        <v>388</v>
      </c>
      <c r="C27" s="14"/>
      <c r="D27" s="50">
        <v>148500</v>
      </c>
      <c r="E27" s="50">
        <v>148500</v>
      </c>
      <c r="F27" s="50">
        <v>215972</v>
      </c>
      <c r="G27" s="513">
        <v>235197</v>
      </c>
      <c r="H27" s="574">
        <v>7479</v>
      </c>
      <c r="I27" s="574">
        <f t="shared" si="0"/>
        <v>242676</v>
      </c>
    </row>
    <row r="28" spans="1:9" s="15" customFormat="1" ht="12" customHeight="1">
      <c r="A28" s="239" t="s">
        <v>199</v>
      </c>
      <c r="B28" s="13" t="s">
        <v>389</v>
      </c>
      <c r="C28" s="20"/>
      <c r="D28" s="50">
        <v>0</v>
      </c>
      <c r="E28" s="50">
        <v>574</v>
      </c>
      <c r="F28" s="50">
        <v>37580</v>
      </c>
      <c r="G28" s="513">
        <v>44123</v>
      </c>
      <c r="H28" s="574">
        <v>8580</v>
      </c>
      <c r="I28" s="574">
        <f t="shared" si="0"/>
        <v>52703</v>
      </c>
    </row>
    <row r="29" spans="1:9" s="15" customFormat="1" ht="12" customHeight="1">
      <c r="A29" s="239" t="s">
        <v>200</v>
      </c>
      <c r="B29" s="13" t="s">
        <v>390</v>
      </c>
      <c r="D29" s="50">
        <f>SUM(D31:D32)</f>
        <v>0</v>
      </c>
      <c r="E29" s="50">
        <f>SUM(E31:E32)</f>
        <v>0</v>
      </c>
      <c r="F29" s="50">
        <f>SUM(F31:F32)</f>
        <v>0</v>
      </c>
      <c r="G29" s="50">
        <f>SUM(G31:G32)</f>
        <v>0</v>
      </c>
      <c r="H29" s="50">
        <f>SUM(H31:H32)</f>
        <v>0</v>
      </c>
      <c r="I29" s="574">
        <f t="shared" si="0"/>
        <v>0</v>
      </c>
    </row>
    <row r="30" spans="1:9" s="15" customFormat="1" ht="12" customHeight="1" hidden="1">
      <c r="A30" s="239"/>
      <c r="B30" s="13"/>
      <c r="C30" s="14"/>
      <c r="D30" s="52"/>
      <c r="E30" s="52"/>
      <c r="F30" s="52"/>
      <c r="G30" s="513">
        <f>SUM(E30:F30)</f>
        <v>0</v>
      </c>
      <c r="H30" s="574"/>
      <c r="I30" s="574">
        <f t="shared" si="0"/>
        <v>0</v>
      </c>
    </row>
    <row r="31" spans="1:9" s="88" customFormat="1" ht="12" customHeight="1">
      <c r="A31" s="196"/>
      <c r="B31" s="87"/>
      <c r="C31" s="64" t="s">
        <v>380</v>
      </c>
      <c r="D31" s="50">
        <v>0</v>
      </c>
      <c r="E31" s="50">
        <v>0</v>
      </c>
      <c r="F31" s="50">
        <v>0</v>
      </c>
      <c r="G31" s="513">
        <f>SUM(E31:F31)</f>
        <v>0</v>
      </c>
      <c r="H31" s="574">
        <v>0</v>
      </c>
      <c r="I31" s="574">
        <f t="shared" si="0"/>
        <v>0</v>
      </c>
    </row>
    <row r="32" spans="1:9" s="88" customFormat="1" ht="12" customHeight="1">
      <c r="A32" s="196"/>
      <c r="B32" s="87"/>
      <c r="C32" s="64" t="s">
        <v>221</v>
      </c>
      <c r="D32" s="50">
        <v>0</v>
      </c>
      <c r="E32" s="50">
        <v>0</v>
      </c>
      <c r="F32" s="50">
        <v>0</v>
      </c>
      <c r="G32" s="513">
        <f>SUM(E32:F32)</f>
        <v>0</v>
      </c>
      <c r="H32" s="574">
        <v>0</v>
      </c>
      <c r="I32" s="574">
        <f t="shared" si="0"/>
        <v>0</v>
      </c>
    </row>
    <row r="33" spans="1:9" s="60" customFormat="1" ht="12" customHeight="1">
      <c r="A33" s="205" t="s">
        <v>319</v>
      </c>
      <c r="B33" s="57" t="s">
        <v>542</v>
      </c>
      <c r="C33" s="61"/>
      <c r="D33" s="59">
        <f>SUM(D27,D28,D29)</f>
        <v>148500</v>
      </c>
      <c r="E33" s="59">
        <f>SUM(E27,E28,E29)</f>
        <v>149074</v>
      </c>
      <c r="F33" s="59">
        <f>SUM(F27,F28,F29)</f>
        <v>253552</v>
      </c>
      <c r="G33" s="59">
        <f>SUM(G27,G28,G29)</f>
        <v>279320</v>
      </c>
      <c r="H33" s="59">
        <f>SUM(H27,H28,H29)</f>
        <v>16059</v>
      </c>
      <c r="I33" s="616">
        <f t="shared" si="0"/>
        <v>295379</v>
      </c>
    </row>
    <row r="34" spans="1:9" s="625" customFormat="1" ht="12" customHeight="1">
      <c r="A34" s="620"/>
      <c r="B34" s="621" t="s">
        <v>379</v>
      </c>
      <c r="C34" s="622"/>
      <c r="D34" s="623">
        <f>SUM(D26,D27:D29)</f>
        <v>5621045</v>
      </c>
      <c r="E34" s="623">
        <f>SUM(E26,E27:E29)</f>
        <v>5627234</v>
      </c>
      <c r="F34" s="623">
        <f>SUM(F26,F27:F29)</f>
        <v>6095386</v>
      </c>
      <c r="G34" s="623">
        <f>SUM(G26,G27:G29)</f>
        <v>6182760</v>
      </c>
      <c r="H34" s="623">
        <f>SUM(H26,H27:H29)</f>
        <v>72256</v>
      </c>
      <c r="I34" s="624">
        <f t="shared" si="0"/>
        <v>6255016</v>
      </c>
    </row>
    <row r="35" spans="1:9" s="60" customFormat="1" ht="12" customHeight="1">
      <c r="A35" s="205"/>
      <c r="B35" s="83" t="s">
        <v>543</v>
      </c>
      <c r="C35" s="62"/>
      <c r="D35" s="50"/>
      <c r="E35" s="50"/>
      <c r="F35" s="50"/>
      <c r="G35" s="513"/>
      <c r="H35" s="574"/>
      <c r="I35" s="574"/>
    </row>
    <row r="36" spans="1:9" s="60" customFormat="1" ht="12" customHeight="1">
      <c r="A36" s="196" t="s">
        <v>497</v>
      </c>
      <c r="B36" s="64" t="s">
        <v>391</v>
      </c>
      <c r="C36" s="63"/>
      <c r="D36" s="50">
        <v>196864</v>
      </c>
      <c r="E36" s="50">
        <v>196864</v>
      </c>
      <c r="F36" s="50">
        <v>196864</v>
      </c>
      <c r="G36" s="513">
        <v>196864</v>
      </c>
      <c r="H36" s="574">
        <v>4670</v>
      </c>
      <c r="I36" s="574">
        <f t="shared" si="0"/>
        <v>201534</v>
      </c>
    </row>
    <row r="37" spans="1:9" s="60" customFormat="1" ht="12" customHeight="1">
      <c r="A37" s="196" t="s">
        <v>498</v>
      </c>
      <c r="B37" s="64" t="s">
        <v>392</v>
      </c>
      <c r="C37" s="63"/>
      <c r="D37" s="50">
        <v>14344</v>
      </c>
      <c r="E37" s="50">
        <v>14344</v>
      </c>
      <c r="F37" s="50">
        <v>14344</v>
      </c>
      <c r="G37" s="513">
        <v>14344</v>
      </c>
      <c r="H37" s="574">
        <v>1394</v>
      </c>
      <c r="I37" s="574">
        <f t="shared" si="0"/>
        <v>15738</v>
      </c>
    </row>
    <row r="38" spans="1:9" s="60" customFormat="1" ht="12" customHeight="1">
      <c r="A38" s="196" t="s">
        <v>499</v>
      </c>
      <c r="B38" s="64" t="s">
        <v>393</v>
      </c>
      <c r="C38" s="63"/>
      <c r="D38" s="50">
        <v>18557</v>
      </c>
      <c r="E38" s="50">
        <v>18557</v>
      </c>
      <c r="F38" s="50">
        <v>18557</v>
      </c>
      <c r="G38" s="513">
        <v>24031</v>
      </c>
      <c r="H38" s="574">
        <v>10750</v>
      </c>
      <c r="I38" s="574">
        <f t="shared" si="0"/>
        <v>34781</v>
      </c>
    </row>
    <row r="39" spans="1:9" s="60" customFormat="1" ht="12" customHeight="1">
      <c r="A39" s="196" t="s">
        <v>196</v>
      </c>
      <c r="B39" s="64" t="s">
        <v>92</v>
      </c>
      <c r="C39" s="63"/>
      <c r="D39" s="50">
        <v>3545</v>
      </c>
      <c r="E39" s="50">
        <v>3545</v>
      </c>
      <c r="F39" s="50">
        <v>3545</v>
      </c>
      <c r="G39" s="513">
        <v>3545</v>
      </c>
      <c r="H39" s="574">
        <v>4476</v>
      </c>
      <c r="I39" s="574">
        <f t="shared" si="0"/>
        <v>8021</v>
      </c>
    </row>
    <row r="40" spans="1:9" s="60" customFormat="1" ht="12" customHeight="1">
      <c r="A40" s="196" t="s">
        <v>197</v>
      </c>
      <c r="B40" s="64" t="s">
        <v>394</v>
      </c>
      <c r="C40" s="63"/>
      <c r="D40" s="50">
        <v>37582</v>
      </c>
      <c r="E40" s="50">
        <v>37582</v>
      </c>
      <c r="F40" s="50">
        <v>37582</v>
      </c>
      <c r="G40" s="513">
        <v>37582</v>
      </c>
      <c r="H40" s="574">
        <v>1308</v>
      </c>
      <c r="I40" s="574">
        <f t="shared" si="0"/>
        <v>38890</v>
      </c>
    </row>
    <row r="41" spans="1:9" s="60" customFormat="1" ht="12" customHeight="1">
      <c r="A41" s="196" t="s">
        <v>198</v>
      </c>
      <c r="B41" s="64" t="s">
        <v>395</v>
      </c>
      <c r="C41" s="63"/>
      <c r="D41" s="50">
        <v>0</v>
      </c>
      <c r="E41" s="50">
        <v>0</v>
      </c>
      <c r="F41" s="50">
        <v>0</v>
      </c>
      <c r="G41" s="513">
        <v>0</v>
      </c>
      <c r="H41" s="574">
        <v>0</v>
      </c>
      <c r="I41" s="574">
        <f t="shared" si="0"/>
        <v>0</v>
      </c>
    </row>
    <row r="42" spans="1:9" s="60" customFormat="1" ht="12" customHeight="1">
      <c r="A42" s="196" t="s">
        <v>199</v>
      </c>
      <c r="B42" s="64" t="s">
        <v>396</v>
      </c>
      <c r="C42" s="63"/>
      <c r="D42" s="50">
        <v>0</v>
      </c>
      <c r="E42" s="50">
        <v>0</v>
      </c>
      <c r="F42" s="50">
        <v>0</v>
      </c>
      <c r="G42" s="513">
        <v>0</v>
      </c>
      <c r="H42" s="574">
        <v>46</v>
      </c>
      <c r="I42" s="574">
        <f t="shared" si="0"/>
        <v>46</v>
      </c>
    </row>
    <row r="43" spans="1:9" s="60" customFormat="1" ht="12" customHeight="1">
      <c r="A43" s="196" t="s">
        <v>200</v>
      </c>
      <c r="B43" s="64" t="s">
        <v>397</v>
      </c>
      <c r="C43" s="63"/>
      <c r="D43" s="50">
        <v>0</v>
      </c>
      <c r="E43" s="50">
        <v>0</v>
      </c>
      <c r="F43" s="50">
        <v>0</v>
      </c>
      <c r="G43" s="513">
        <v>9053</v>
      </c>
      <c r="H43" s="574">
        <v>2192</v>
      </c>
      <c r="I43" s="574">
        <f t="shared" si="0"/>
        <v>11245</v>
      </c>
    </row>
    <row r="44" spans="1:9" s="60" customFormat="1" ht="12" customHeight="1">
      <c r="A44" s="196" t="s">
        <v>201</v>
      </c>
      <c r="B44" s="64" t="s">
        <v>398</v>
      </c>
      <c r="C44" s="63"/>
      <c r="D44" s="50">
        <v>0</v>
      </c>
      <c r="E44" s="50">
        <v>0</v>
      </c>
      <c r="F44" s="50">
        <v>0</v>
      </c>
      <c r="G44" s="513">
        <v>6815</v>
      </c>
      <c r="H44" s="574">
        <v>10282</v>
      </c>
      <c r="I44" s="574">
        <f t="shared" si="0"/>
        <v>17097</v>
      </c>
    </row>
    <row r="45" spans="1:9" s="60" customFormat="1" ht="12" customHeight="1">
      <c r="A45" s="196" t="s">
        <v>202</v>
      </c>
      <c r="B45" s="64" t="s">
        <v>399</v>
      </c>
      <c r="C45" s="63"/>
      <c r="D45" s="50">
        <v>0</v>
      </c>
      <c r="E45" s="50">
        <v>0</v>
      </c>
      <c r="F45" s="50">
        <v>0</v>
      </c>
      <c r="G45" s="513">
        <v>0</v>
      </c>
      <c r="H45" s="574">
        <v>40</v>
      </c>
      <c r="I45" s="574">
        <f t="shared" si="0"/>
        <v>40</v>
      </c>
    </row>
    <row r="46" spans="1:9" s="60" customFormat="1" ht="12" customHeight="1">
      <c r="A46" s="196" t="s">
        <v>203</v>
      </c>
      <c r="B46" s="64" t="s">
        <v>401</v>
      </c>
      <c r="C46" s="63"/>
      <c r="D46" s="50">
        <v>0</v>
      </c>
      <c r="E46" s="50">
        <v>0</v>
      </c>
      <c r="F46" s="50">
        <v>293911</v>
      </c>
      <c r="G46" s="513">
        <v>293911</v>
      </c>
      <c r="H46" s="574">
        <v>0</v>
      </c>
      <c r="I46" s="574">
        <f t="shared" si="0"/>
        <v>293911</v>
      </c>
    </row>
    <row r="47" spans="1:9" s="625" customFormat="1" ht="12" customHeight="1">
      <c r="A47" s="620"/>
      <c r="B47" s="621" t="s">
        <v>82</v>
      </c>
      <c r="C47" s="626"/>
      <c r="D47" s="623">
        <f>SUM(D36:D46)</f>
        <v>270892</v>
      </c>
      <c r="E47" s="623">
        <f>SUM(E36:E46)</f>
        <v>270892</v>
      </c>
      <c r="F47" s="623">
        <f>SUM(F36:F46)</f>
        <v>564803</v>
      </c>
      <c r="G47" s="623">
        <f>SUM(G36:G46)</f>
        <v>586145</v>
      </c>
      <c r="H47" s="623">
        <f>SUM(H36:H46)</f>
        <v>35158</v>
      </c>
      <c r="I47" s="624">
        <f t="shared" si="0"/>
        <v>621303</v>
      </c>
    </row>
    <row r="48" spans="1:9" ht="12.75">
      <c r="A48" s="439" t="s">
        <v>204</v>
      </c>
      <c r="B48" s="64" t="s">
        <v>400</v>
      </c>
      <c r="C48" s="63"/>
      <c r="D48" s="50">
        <v>5350153</v>
      </c>
      <c r="E48" s="50">
        <v>5356342</v>
      </c>
      <c r="F48" s="50">
        <v>5530583</v>
      </c>
      <c r="G48" s="513">
        <v>5596615</v>
      </c>
      <c r="H48" s="574">
        <v>37098</v>
      </c>
      <c r="I48" s="574">
        <f t="shared" si="0"/>
        <v>5633713</v>
      </c>
    </row>
    <row r="49" spans="1:9" s="631" customFormat="1" ht="15">
      <c r="A49" s="627"/>
      <c r="B49" s="628" t="s">
        <v>219</v>
      </c>
      <c r="C49" s="629"/>
      <c r="D49" s="630">
        <f>SUM(D47:D48)</f>
        <v>5621045</v>
      </c>
      <c r="E49" s="630">
        <f>SUM(E47:E48)</f>
        <v>5627234</v>
      </c>
      <c r="F49" s="630">
        <f>SUM(F47:F48)</f>
        <v>6095386</v>
      </c>
      <c r="G49" s="630">
        <f>SUM(G47:G48)</f>
        <v>6182760</v>
      </c>
      <c r="H49" s="630">
        <f>SUM(H47:H48)</f>
        <v>72256</v>
      </c>
      <c r="I49" s="624">
        <f t="shared" si="0"/>
        <v>6255016</v>
      </c>
    </row>
  </sheetData>
  <sheetProtection password="CC08"/>
  <mergeCells count="4">
    <mergeCell ref="A4:I4"/>
    <mergeCell ref="A5:I5"/>
    <mergeCell ref="A6:I6"/>
    <mergeCell ref="A7:I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Header xml:space="preserve">&amp;R&amp;"Times New Roman CE,Normál"3/a.számú melléklet                
       </oddHeader>
    <oddFooter>&amp;L&amp;"Times New Roman CE,Normál"&amp;8&amp;F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/>
  <dimension ref="A3:I49"/>
  <sheetViews>
    <sheetView workbookViewId="0" topLeftCell="A1">
      <selection activeCell="I10" sqref="I10"/>
    </sheetView>
  </sheetViews>
  <sheetFormatPr defaultColWidth="9.140625" defaultRowHeight="12.75"/>
  <cols>
    <col min="1" max="1" width="4.28125" style="23" customWidth="1"/>
    <col min="2" max="2" width="2.140625" style="25" customWidth="1"/>
    <col min="3" max="3" width="33.28125" style="25" customWidth="1"/>
    <col min="4" max="4" width="8.7109375" style="24" customWidth="1"/>
    <col min="5" max="5" width="11.7109375" style="24" customWidth="1"/>
    <col min="6" max="6" width="11.140625" style="24" customWidth="1"/>
    <col min="7" max="7" width="10.7109375" style="168" customWidth="1"/>
    <col min="8" max="8" width="8.00390625" style="6" customWidth="1"/>
    <col min="9" max="9" width="10.00390625" style="6" customWidth="1"/>
    <col min="10" max="16384" width="8.8515625" style="6" customWidth="1"/>
  </cols>
  <sheetData>
    <row r="3" spans="6:7" s="45" customFormat="1" ht="12.75">
      <c r="F3" s="164"/>
      <c r="G3" s="166"/>
    </row>
    <row r="4" spans="1:9" ht="19.5" customHeight="1">
      <c r="A4" s="793" t="s">
        <v>77</v>
      </c>
      <c r="B4" s="793"/>
      <c r="C4" s="793"/>
      <c r="D4" s="793"/>
      <c r="E4" s="793"/>
      <c r="F4" s="793"/>
      <c r="G4" s="793"/>
      <c r="H4" s="793"/>
      <c r="I4" s="793"/>
    </row>
    <row r="5" spans="1:9" ht="19.5" customHeight="1">
      <c r="A5" s="793" t="s">
        <v>173</v>
      </c>
      <c r="B5" s="793"/>
      <c r="C5" s="793"/>
      <c r="D5" s="793"/>
      <c r="E5" s="793"/>
      <c r="F5" s="793"/>
      <c r="G5" s="793"/>
      <c r="H5" s="793"/>
      <c r="I5" s="793"/>
    </row>
    <row r="6" spans="1:9" ht="19.5" customHeight="1">
      <c r="A6" s="794" t="s">
        <v>479</v>
      </c>
      <c r="B6" s="794"/>
      <c r="C6" s="794"/>
      <c r="D6" s="794"/>
      <c r="E6" s="794"/>
      <c r="F6" s="794"/>
      <c r="G6" s="794"/>
      <c r="H6" s="794"/>
      <c r="I6" s="794"/>
    </row>
    <row r="7" spans="1:9" ht="19.5" customHeight="1">
      <c r="A7" s="795" t="s">
        <v>492</v>
      </c>
      <c r="B7" s="795"/>
      <c r="C7" s="795"/>
      <c r="D7" s="795"/>
      <c r="E7" s="795"/>
      <c r="F7" s="795"/>
      <c r="G7" s="795"/>
      <c r="H7" s="795"/>
      <c r="I7" s="795"/>
    </row>
    <row r="8" spans="1:7" ht="18.75">
      <c r="A8" s="46"/>
      <c r="B8" s="4"/>
      <c r="C8" s="3"/>
      <c r="D8" s="5"/>
      <c r="E8" s="5"/>
      <c r="F8" s="5"/>
      <c r="G8" s="167"/>
    </row>
    <row r="9" spans="2:9" ht="15.75" customHeight="1">
      <c r="B9" s="7"/>
      <c r="C9" s="7"/>
      <c r="D9" s="8"/>
      <c r="E9" s="8"/>
      <c r="F9" s="8"/>
      <c r="G9" s="170"/>
      <c r="H9" s="491"/>
      <c r="I9" s="515" t="s">
        <v>241</v>
      </c>
    </row>
    <row r="10" spans="1:9" s="402" customFormat="1" ht="39.75" customHeight="1">
      <c r="A10" s="399" t="s">
        <v>573</v>
      </c>
      <c r="B10" s="400"/>
      <c r="C10" s="401" t="s">
        <v>242</v>
      </c>
      <c r="D10" s="534" t="s">
        <v>105</v>
      </c>
      <c r="E10" s="534" t="s">
        <v>609</v>
      </c>
      <c r="F10" s="559" t="s">
        <v>592</v>
      </c>
      <c r="G10" s="569" t="s">
        <v>608</v>
      </c>
      <c r="H10" s="549" t="s">
        <v>170</v>
      </c>
      <c r="I10" s="569" t="s">
        <v>664</v>
      </c>
    </row>
    <row r="11" spans="1:9" s="11" customFormat="1" ht="12" customHeight="1">
      <c r="A11" s="237" t="s">
        <v>497</v>
      </c>
      <c r="B11" s="9"/>
      <c r="C11" s="82" t="s">
        <v>498</v>
      </c>
      <c r="D11" s="10" t="s">
        <v>499</v>
      </c>
      <c r="E11" s="10" t="s">
        <v>196</v>
      </c>
      <c r="F11" s="10" t="s">
        <v>197</v>
      </c>
      <c r="G11" s="511" t="s">
        <v>198</v>
      </c>
      <c r="H11" s="565" t="s">
        <v>199</v>
      </c>
      <c r="I11" s="581" t="s">
        <v>200</v>
      </c>
    </row>
    <row r="12" spans="1:9" s="12" customFormat="1" ht="12" customHeight="1">
      <c r="A12" s="238"/>
      <c r="B12" s="47" t="s">
        <v>206</v>
      </c>
      <c r="C12" s="48"/>
      <c r="D12" s="90">
        <v>178.5</v>
      </c>
      <c r="E12" s="90">
        <v>178.5</v>
      </c>
      <c r="F12" s="90">
        <v>178.5</v>
      </c>
      <c r="G12" s="514">
        <v>178.5</v>
      </c>
      <c r="H12" s="573"/>
      <c r="I12" s="573">
        <f>SUM(G12:H12)</f>
        <v>178.5</v>
      </c>
    </row>
    <row r="13" spans="1:9" s="60" customFormat="1" ht="12" customHeight="1">
      <c r="A13" s="205"/>
      <c r="B13" s="84" t="s">
        <v>182</v>
      </c>
      <c r="C13" s="58"/>
      <c r="D13" s="59"/>
      <c r="E13" s="59"/>
      <c r="F13" s="59"/>
      <c r="G13" s="513"/>
      <c r="H13" s="62"/>
      <c r="I13" s="62"/>
    </row>
    <row r="14" spans="1:9" s="15" customFormat="1" ht="12" customHeight="1">
      <c r="A14" s="239" t="s">
        <v>497</v>
      </c>
      <c r="B14" s="13" t="s">
        <v>382</v>
      </c>
      <c r="C14" s="14"/>
      <c r="D14" s="50">
        <v>370811</v>
      </c>
      <c r="E14" s="50">
        <v>370811</v>
      </c>
      <c r="F14" s="50">
        <v>381398</v>
      </c>
      <c r="G14" s="513">
        <v>378013</v>
      </c>
      <c r="H14" s="574">
        <v>2411</v>
      </c>
      <c r="I14" s="574">
        <f>SUM(G14:H14)</f>
        <v>380424</v>
      </c>
    </row>
    <row r="15" spans="1:9" s="15" customFormat="1" ht="12" customHeight="1">
      <c r="A15" s="239" t="s">
        <v>498</v>
      </c>
      <c r="B15" s="16" t="s">
        <v>383</v>
      </c>
      <c r="C15" s="17"/>
      <c r="D15" s="50">
        <f>SUM(D16:D19)</f>
        <v>119396</v>
      </c>
      <c r="E15" s="50">
        <f>SUM(E16:E19)</f>
        <v>119396</v>
      </c>
      <c r="F15" s="50">
        <f>SUM(F16:F19)</f>
        <v>122205</v>
      </c>
      <c r="G15" s="50">
        <f>SUM(G16:G19)</f>
        <v>121349</v>
      </c>
      <c r="H15" s="50">
        <f>SUM(H16:H19)</f>
        <v>777</v>
      </c>
      <c r="I15" s="574">
        <f aca="true" t="shared" si="0" ref="I15:I49">SUM(G15:H15)</f>
        <v>122126</v>
      </c>
    </row>
    <row r="16" spans="1:9" s="15" customFormat="1" ht="12" customHeight="1">
      <c r="A16" s="239"/>
      <c r="B16" s="18"/>
      <c r="C16" s="19" t="s">
        <v>540</v>
      </c>
      <c r="D16" s="50">
        <v>101791</v>
      </c>
      <c r="E16" s="50">
        <v>101791</v>
      </c>
      <c r="F16" s="50">
        <v>104508</v>
      </c>
      <c r="G16" s="513">
        <v>103618</v>
      </c>
      <c r="H16" s="574">
        <v>699</v>
      </c>
      <c r="I16" s="574">
        <f t="shared" si="0"/>
        <v>104317</v>
      </c>
    </row>
    <row r="17" spans="1:9" s="15" customFormat="1" ht="12" customHeight="1">
      <c r="A17" s="239"/>
      <c r="B17" s="18"/>
      <c r="C17" s="19" t="s">
        <v>531</v>
      </c>
      <c r="D17" s="50">
        <v>9372</v>
      </c>
      <c r="E17" s="50">
        <v>9372</v>
      </c>
      <c r="F17" s="50">
        <v>9411</v>
      </c>
      <c r="G17" s="513">
        <v>9445</v>
      </c>
      <c r="H17" s="574">
        <v>78</v>
      </c>
      <c r="I17" s="574">
        <f t="shared" si="0"/>
        <v>9523</v>
      </c>
    </row>
    <row r="18" spans="1:9" s="15" customFormat="1" ht="12" customHeight="1">
      <c r="A18" s="239"/>
      <c r="B18" s="18"/>
      <c r="C18" s="19" t="s">
        <v>532</v>
      </c>
      <c r="D18" s="50">
        <v>6763</v>
      </c>
      <c r="E18" s="50">
        <v>6763</v>
      </c>
      <c r="F18" s="50">
        <v>6816</v>
      </c>
      <c r="G18" s="513">
        <v>6816</v>
      </c>
      <c r="H18" s="574">
        <v>0</v>
      </c>
      <c r="I18" s="574">
        <f t="shared" si="0"/>
        <v>6816</v>
      </c>
    </row>
    <row r="19" spans="1:9" s="15" customFormat="1" ht="12" customHeight="1">
      <c r="A19" s="239"/>
      <c r="B19" s="18"/>
      <c r="C19" s="19" t="s">
        <v>384</v>
      </c>
      <c r="D19" s="50">
        <v>1470</v>
      </c>
      <c r="E19" s="50">
        <v>1470</v>
      </c>
      <c r="F19" s="50">
        <v>1470</v>
      </c>
      <c r="G19" s="513">
        <v>1470</v>
      </c>
      <c r="H19" s="574">
        <v>0</v>
      </c>
      <c r="I19" s="574">
        <f t="shared" si="0"/>
        <v>1470</v>
      </c>
    </row>
    <row r="20" spans="1:9" s="15" customFormat="1" ht="12" customHeight="1">
      <c r="A20" s="239" t="s">
        <v>499</v>
      </c>
      <c r="B20" s="13" t="s">
        <v>385</v>
      </c>
      <c r="C20" s="20"/>
      <c r="D20" s="50">
        <v>134740</v>
      </c>
      <c r="E20" s="50">
        <v>134740</v>
      </c>
      <c r="F20" s="50">
        <v>164790</v>
      </c>
      <c r="G20" s="513">
        <v>170406</v>
      </c>
      <c r="H20" s="574">
        <v>1946</v>
      </c>
      <c r="I20" s="574">
        <f t="shared" si="0"/>
        <v>172352</v>
      </c>
    </row>
    <row r="21" spans="1:9" s="15" customFormat="1" ht="12" customHeight="1">
      <c r="A21" s="239" t="s">
        <v>196</v>
      </c>
      <c r="B21" s="21" t="s">
        <v>386</v>
      </c>
      <c r="C21" s="22"/>
      <c r="D21" s="50">
        <f>SUM(D22:D23)</f>
        <v>0</v>
      </c>
      <c r="E21" s="50">
        <f>SUM(E22:E23)</f>
        <v>0</v>
      </c>
      <c r="F21" s="50">
        <f>SUM(F22:F23)</f>
        <v>0</v>
      </c>
      <c r="G21" s="50">
        <f>SUM(G22:G23)</f>
        <v>0</v>
      </c>
      <c r="H21" s="50">
        <f>SUM(H22:H23)</f>
        <v>0</v>
      </c>
      <c r="I21" s="574">
        <f t="shared" si="0"/>
        <v>0</v>
      </c>
    </row>
    <row r="22" spans="1:9" s="15" customFormat="1" ht="12" customHeight="1">
      <c r="A22" s="239"/>
      <c r="B22" s="21"/>
      <c r="C22" s="22" t="s">
        <v>380</v>
      </c>
      <c r="D22" s="50">
        <v>0</v>
      </c>
      <c r="E22" s="50">
        <v>0</v>
      </c>
      <c r="F22" s="50">
        <v>0</v>
      </c>
      <c r="G22" s="513">
        <f>SUM(E22:F22)</f>
        <v>0</v>
      </c>
      <c r="H22" s="574">
        <v>0</v>
      </c>
      <c r="I22" s="574">
        <f t="shared" si="0"/>
        <v>0</v>
      </c>
    </row>
    <row r="23" spans="1:9" s="15" customFormat="1" ht="12" customHeight="1">
      <c r="A23" s="239"/>
      <c r="B23" s="21"/>
      <c r="C23" s="22" t="s">
        <v>221</v>
      </c>
      <c r="D23" s="50">
        <v>0</v>
      </c>
      <c r="E23" s="50">
        <v>0</v>
      </c>
      <c r="F23" s="50">
        <v>0</v>
      </c>
      <c r="G23" s="513">
        <f>SUM(E23:F23)</f>
        <v>0</v>
      </c>
      <c r="H23" s="574">
        <v>0</v>
      </c>
      <c r="I23" s="574">
        <f t="shared" si="0"/>
        <v>0</v>
      </c>
    </row>
    <row r="24" spans="1:9" s="15" customFormat="1" ht="12" customHeight="1" hidden="1">
      <c r="A24" s="239"/>
      <c r="B24" s="13"/>
      <c r="C24" s="14"/>
      <c r="D24" s="50"/>
      <c r="E24" s="50"/>
      <c r="F24" s="50"/>
      <c r="G24" s="513">
        <f>SUM(E24:F24)</f>
        <v>0</v>
      </c>
      <c r="H24" s="574">
        <f>SUM(F24:G24)</f>
        <v>0</v>
      </c>
      <c r="I24" s="574">
        <f t="shared" si="0"/>
        <v>0</v>
      </c>
    </row>
    <row r="25" spans="1:9" s="15" customFormat="1" ht="12" customHeight="1">
      <c r="A25" s="239" t="s">
        <v>197</v>
      </c>
      <c r="B25" s="13" t="s">
        <v>387</v>
      </c>
      <c r="C25" s="20"/>
      <c r="D25" s="50">
        <v>0</v>
      </c>
      <c r="E25" s="50">
        <v>0</v>
      </c>
      <c r="F25" s="50">
        <v>0</v>
      </c>
      <c r="G25" s="513">
        <v>0</v>
      </c>
      <c r="H25" s="574">
        <v>0</v>
      </c>
      <c r="I25" s="574">
        <f t="shared" si="0"/>
        <v>0</v>
      </c>
    </row>
    <row r="26" spans="1:9" s="176" customFormat="1" ht="13.5">
      <c r="A26" s="205" t="s">
        <v>308</v>
      </c>
      <c r="B26" s="57" t="s">
        <v>541</v>
      </c>
      <c r="C26" s="61"/>
      <c r="D26" s="175">
        <f>SUM(D14,D15,D20,D21,D25)</f>
        <v>624947</v>
      </c>
      <c r="E26" s="175">
        <f>SUM(E14,E15,E20,E21,E25)</f>
        <v>624947</v>
      </c>
      <c r="F26" s="175">
        <f>SUM(F14,F15,F20,F21,F25)</f>
        <v>668393</v>
      </c>
      <c r="G26" s="175">
        <f>SUM(G14,G15,G20,G21,G25)</f>
        <v>669768</v>
      </c>
      <c r="H26" s="175">
        <f>SUM(H14,H15,H20,H21,H25)</f>
        <v>5134</v>
      </c>
      <c r="I26" s="616">
        <f t="shared" si="0"/>
        <v>674902</v>
      </c>
    </row>
    <row r="27" spans="1:9" s="15" customFormat="1" ht="12" customHeight="1">
      <c r="A27" s="239" t="s">
        <v>198</v>
      </c>
      <c r="B27" s="13" t="s">
        <v>388</v>
      </c>
      <c r="C27" s="14"/>
      <c r="D27" s="50">
        <v>1000</v>
      </c>
      <c r="E27" s="50">
        <v>1000</v>
      </c>
      <c r="F27" s="50">
        <v>10398</v>
      </c>
      <c r="G27" s="513">
        <v>10398</v>
      </c>
      <c r="H27" s="574">
        <v>0</v>
      </c>
      <c r="I27" s="574">
        <f t="shared" si="0"/>
        <v>10398</v>
      </c>
    </row>
    <row r="28" spans="1:9" s="15" customFormat="1" ht="12" customHeight="1">
      <c r="A28" s="239" t="s">
        <v>199</v>
      </c>
      <c r="B28" s="13" t="s">
        <v>389</v>
      </c>
      <c r="C28" s="20"/>
      <c r="D28" s="50">
        <v>0</v>
      </c>
      <c r="E28" s="50">
        <v>0</v>
      </c>
      <c r="F28" s="50">
        <v>7124</v>
      </c>
      <c r="G28" s="513">
        <v>8264</v>
      </c>
      <c r="H28" s="574">
        <v>1665</v>
      </c>
      <c r="I28" s="574">
        <f t="shared" si="0"/>
        <v>9929</v>
      </c>
    </row>
    <row r="29" spans="1:9" s="15" customFormat="1" ht="12" customHeight="1">
      <c r="A29" s="239" t="s">
        <v>200</v>
      </c>
      <c r="B29" s="13" t="s">
        <v>390</v>
      </c>
      <c r="D29" s="50">
        <f>SUM(D31:D32)</f>
        <v>0</v>
      </c>
      <c r="E29" s="50">
        <f>SUM(E31:E32)</f>
        <v>0</v>
      </c>
      <c r="F29" s="50">
        <f>SUM(F31:F32)</f>
        <v>0</v>
      </c>
      <c r="G29" s="50">
        <f>SUM(G31:G32)</f>
        <v>0</v>
      </c>
      <c r="H29" s="50">
        <f>SUM(H31:H32)</f>
        <v>0</v>
      </c>
      <c r="I29" s="574">
        <f t="shared" si="0"/>
        <v>0</v>
      </c>
    </row>
    <row r="30" spans="1:9" s="15" customFormat="1" ht="12" customHeight="1" hidden="1">
      <c r="A30" s="239"/>
      <c r="B30" s="13"/>
      <c r="C30" s="14"/>
      <c r="D30" s="52"/>
      <c r="E30" s="52"/>
      <c r="F30" s="52"/>
      <c r="G30" s="513">
        <f>SUM(E30:F30)</f>
        <v>0</v>
      </c>
      <c r="H30" s="574"/>
      <c r="I30" s="574">
        <f t="shared" si="0"/>
        <v>0</v>
      </c>
    </row>
    <row r="31" spans="1:9" s="88" customFormat="1" ht="12" customHeight="1">
      <c r="A31" s="196"/>
      <c r="B31" s="87"/>
      <c r="C31" s="64" t="s">
        <v>380</v>
      </c>
      <c r="D31" s="50">
        <v>0</v>
      </c>
      <c r="E31" s="50">
        <v>0</v>
      </c>
      <c r="F31" s="50">
        <v>0</v>
      </c>
      <c r="G31" s="513">
        <f>SUM(E31:F31)</f>
        <v>0</v>
      </c>
      <c r="H31" s="574">
        <v>0</v>
      </c>
      <c r="I31" s="574">
        <f t="shared" si="0"/>
        <v>0</v>
      </c>
    </row>
    <row r="32" spans="1:9" s="88" customFormat="1" ht="12" customHeight="1">
      <c r="A32" s="196"/>
      <c r="B32" s="87"/>
      <c r="C32" s="64" t="s">
        <v>221</v>
      </c>
      <c r="D32" s="50">
        <v>0</v>
      </c>
      <c r="E32" s="50">
        <v>0</v>
      </c>
      <c r="F32" s="50">
        <v>0</v>
      </c>
      <c r="G32" s="513">
        <f>SUM(E32:F32)</f>
        <v>0</v>
      </c>
      <c r="H32" s="574">
        <v>0</v>
      </c>
      <c r="I32" s="574">
        <f t="shared" si="0"/>
        <v>0</v>
      </c>
    </row>
    <row r="33" spans="1:9" s="60" customFormat="1" ht="12" customHeight="1">
      <c r="A33" s="205" t="s">
        <v>319</v>
      </c>
      <c r="B33" s="57" t="s">
        <v>542</v>
      </c>
      <c r="C33" s="61"/>
      <c r="D33" s="59">
        <f>SUM(D27,D28,D29)</f>
        <v>1000</v>
      </c>
      <c r="E33" s="59">
        <f>SUM(E27,E28,E29)</f>
        <v>1000</v>
      </c>
      <c r="F33" s="59">
        <f>SUM(F27,F28,F29)</f>
        <v>17522</v>
      </c>
      <c r="G33" s="59">
        <f>SUM(G27,G28,G29)</f>
        <v>18662</v>
      </c>
      <c r="H33" s="59">
        <f>SUM(H27,H28,H29)</f>
        <v>1665</v>
      </c>
      <c r="I33" s="616">
        <f t="shared" si="0"/>
        <v>20327</v>
      </c>
    </row>
    <row r="34" spans="1:9" s="625" customFormat="1" ht="12" customHeight="1">
      <c r="A34" s="620"/>
      <c r="B34" s="621" t="s">
        <v>379</v>
      </c>
      <c r="C34" s="622"/>
      <c r="D34" s="623">
        <f>SUM(D26,D27:D29)</f>
        <v>625947</v>
      </c>
      <c r="E34" s="623">
        <f>SUM(E26,E27:E29)</f>
        <v>625947</v>
      </c>
      <c r="F34" s="623">
        <f>SUM(F26,F27:F29)</f>
        <v>685915</v>
      </c>
      <c r="G34" s="623">
        <f>SUM(G26,G27:G29)</f>
        <v>688430</v>
      </c>
      <c r="H34" s="623">
        <f>SUM(H26,H27:H29)</f>
        <v>6799</v>
      </c>
      <c r="I34" s="624">
        <f t="shared" si="0"/>
        <v>695229</v>
      </c>
    </row>
    <row r="35" spans="1:9" s="60" customFormat="1" ht="12" customHeight="1">
      <c r="A35" s="205"/>
      <c r="B35" s="83" t="s">
        <v>543</v>
      </c>
      <c r="C35" s="62"/>
      <c r="D35" s="50"/>
      <c r="E35" s="50"/>
      <c r="F35" s="50"/>
      <c r="G35" s="513"/>
      <c r="H35" s="574"/>
      <c r="I35" s="574"/>
    </row>
    <row r="36" spans="1:9" s="60" customFormat="1" ht="12" customHeight="1">
      <c r="A36" s="196" t="s">
        <v>497</v>
      </c>
      <c r="B36" s="64" t="s">
        <v>391</v>
      </c>
      <c r="C36" s="63"/>
      <c r="D36" s="50">
        <v>15997</v>
      </c>
      <c r="E36" s="50">
        <v>15997</v>
      </c>
      <c r="F36" s="50">
        <v>15997</v>
      </c>
      <c r="G36" s="513">
        <v>15997</v>
      </c>
      <c r="H36" s="574">
        <v>0</v>
      </c>
      <c r="I36" s="574">
        <f t="shared" si="0"/>
        <v>15997</v>
      </c>
    </row>
    <row r="37" spans="1:9" s="60" customFormat="1" ht="12" customHeight="1">
      <c r="A37" s="196" t="s">
        <v>498</v>
      </c>
      <c r="B37" s="64" t="s">
        <v>392</v>
      </c>
      <c r="C37" s="63"/>
      <c r="D37" s="50">
        <v>11133</v>
      </c>
      <c r="E37" s="50">
        <v>11133</v>
      </c>
      <c r="F37" s="50">
        <v>11133</v>
      </c>
      <c r="G37" s="513">
        <v>11133</v>
      </c>
      <c r="H37" s="574">
        <v>0</v>
      </c>
      <c r="I37" s="574">
        <f t="shared" si="0"/>
        <v>11133</v>
      </c>
    </row>
    <row r="38" spans="1:9" s="60" customFormat="1" ht="12" customHeight="1">
      <c r="A38" s="196" t="s">
        <v>499</v>
      </c>
      <c r="B38" s="64" t="s">
        <v>393</v>
      </c>
      <c r="C38" s="63"/>
      <c r="D38" s="50">
        <v>6555</v>
      </c>
      <c r="E38" s="50">
        <v>6555</v>
      </c>
      <c r="F38" s="50">
        <v>6555</v>
      </c>
      <c r="G38" s="513">
        <v>6555</v>
      </c>
      <c r="H38" s="574">
        <v>0</v>
      </c>
      <c r="I38" s="574">
        <f t="shared" si="0"/>
        <v>6555</v>
      </c>
    </row>
    <row r="39" spans="1:9" s="60" customFormat="1" ht="12" customHeight="1">
      <c r="A39" s="196" t="s">
        <v>196</v>
      </c>
      <c r="B39" s="64" t="s">
        <v>92</v>
      </c>
      <c r="C39" s="63"/>
      <c r="D39" s="50">
        <v>510</v>
      </c>
      <c r="E39" s="50">
        <v>510</v>
      </c>
      <c r="F39" s="50">
        <v>510</v>
      </c>
      <c r="G39" s="513">
        <v>510</v>
      </c>
      <c r="H39" s="574">
        <v>0</v>
      </c>
      <c r="I39" s="574">
        <f t="shared" si="0"/>
        <v>510</v>
      </c>
    </row>
    <row r="40" spans="1:9" s="60" customFormat="1" ht="12" customHeight="1">
      <c r="A40" s="196" t="s">
        <v>197</v>
      </c>
      <c r="B40" s="64" t="s">
        <v>394</v>
      </c>
      <c r="C40" s="63"/>
      <c r="D40" s="50">
        <v>4722</v>
      </c>
      <c r="E40" s="50">
        <v>4722</v>
      </c>
      <c r="F40" s="50">
        <v>4722</v>
      </c>
      <c r="G40" s="513">
        <v>4722</v>
      </c>
      <c r="H40" s="574">
        <v>0</v>
      </c>
      <c r="I40" s="574">
        <f t="shared" si="0"/>
        <v>4722</v>
      </c>
    </row>
    <row r="41" spans="1:9" s="60" customFormat="1" ht="12" customHeight="1">
      <c r="A41" s="196" t="s">
        <v>198</v>
      </c>
      <c r="B41" s="64" t="s">
        <v>395</v>
      </c>
      <c r="C41" s="63"/>
      <c r="D41" s="50">
        <v>2830</v>
      </c>
      <c r="E41" s="50">
        <v>2830</v>
      </c>
      <c r="F41" s="50">
        <v>2830</v>
      </c>
      <c r="G41" s="513">
        <v>2830</v>
      </c>
      <c r="H41" s="574">
        <v>0</v>
      </c>
      <c r="I41" s="574">
        <f t="shared" si="0"/>
        <v>2830</v>
      </c>
    </row>
    <row r="42" spans="1:9" s="60" customFormat="1" ht="12" customHeight="1">
      <c r="A42" s="196" t="s">
        <v>199</v>
      </c>
      <c r="B42" s="64" t="s">
        <v>396</v>
      </c>
      <c r="C42" s="63"/>
      <c r="D42" s="50">
        <v>0</v>
      </c>
      <c r="E42" s="50">
        <v>0</v>
      </c>
      <c r="F42" s="50">
        <v>0</v>
      </c>
      <c r="G42" s="513">
        <v>0</v>
      </c>
      <c r="H42" s="574">
        <v>0</v>
      </c>
      <c r="I42" s="574">
        <f t="shared" si="0"/>
        <v>0</v>
      </c>
    </row>
    <row r="43" spans="1:9" s="60" customFormat="1" ht="12" customHeight="1">
      <c r="A43" s="196" t="s">
        <v>200</v>
      </c>
      <c r="B43" s="64" t="s">
        <v>397</v>
      </c>
      <c r="C43" s="63"/>
      <c r="D43" s="50">
        <v>0</v>
      </c>
      <c r="E43" s="50">
        <v>0</v>
      </c>
      <c r="F43" s="50">
        <v>0</v>
      </c>
      <c r="G43" s="513">
        <v>0</v>
      </c>
      <c r="H43" s="574">
        <v>1637</v>
      </c>
      <c r="I43" s="574">
        <f t="shared" si="0"/>
        <v>1637</v>
      </c>
    </row>
    <row r="44" spans="1:9" s="60" customFormat="1" ht="12" customHeight="1">
      <c r="A44" s="196" t="s">
        <v>201</v>
      </c>
      <c r="B44" s="64" t="s">
        <v>398</v>
      </c>
      <c r="C44" s="63"/>
      <c r="D44" s="50">
        <v>0</v>
      </c>
      <c r="E44" s="50">
        <v>0</v>
      </c>
      <c r="F44" s="50">
        <v>0</v>
      </c>
      <c r="G44" s="513">
        <v>0</v>
      </c>
      <c r="H44" s="574">
        <v>536</v>
      </c>
      <c r="I44" s="574">
        <f t="shared" si="0"/>
        <v>536</v>
      </c>
    </row>
    <row r="45" spans="1:9" s="60" customFormat="1" ht="12" customHeight="1">
      <c r="A45" s="196" t="s">
        <v>202</v>
      </c>
      <c r="B45" s="64" t="s">
        <v>399</v>
      </c>
      <c r="C45" s="63"/>
      <c r="D45" s="50">
        <v>0</v>
      </c>
      <c r="E45" s="50">
        <v>0</v>
      </c>
      <c r="F45" s="50">
        <v>0</v>
      </c>
      <c r="G45" s="513">
        <v>0</v>
      </c>
      <c r="H45" s="574">
        <v>0</v>
      </c>
      <c r="I45" s="574">
        <f t="shared" si="0"/>
        <v>0</v>
      </c>
    </row>
    <row r="46" spans="1:9" s="60" customFormat="1" ht="12" customHeight="1">
      <c r="A46" s="196" t="s">
        <v>203</v>
      </c>
      <c r="B46" s="64" t="s">
        <v>401</v>
      </c>
      <c r="C46" s="63"/>
      <c r="D46" s="50">
        <v>0</v>
      </c>
      <c r="E46" s="50">
        <v>0</v>
      </c>
      <c r="F46" s="50">
        <v>49683</v>
      </c>
      <c r="G46" s="513">
        <v>49683</v>
      </c>
      <c r="H46" s="574">
        <v>0</v>
      </c>
      <c r="I46" s="574">
        <f t="shared" si="0"/>
        <v>49683</v>
      </c>
    </row>
    <row r="47" spans="1:9" s="625" customFormat="1" ht="12" customHeight="1">
      <c r="A47" s="620"/>
      <c r="B47" s="621" t="s">
        <v>82</v>
      </c>
      <c r="C47" s="626"/>
      <c r="D47" s="623">
        <f>SUM(D36:D46)</f>
        <v>41747</v>
      </c>
      <c r="E47" s="623">
        <f>SUM(E36:E46)</f>
        <v>41747</v>
      </c>
      <c r="F47" s="623">
        <f>SUM(F36:F46)</f>
        <v>91430</v>
      </c>
      <c r="G47" s="623">
        <f>SUM(G36:G46)</f>
        <v>91430</v>
      </c>
      <c r="H47" s="623">
        <f>SUM(H36:H46)</f>
        <v>2173</v>
      </c>
      <c r="I47" s="624">
        <f t="shared" si="0"/>
        <v>93603</v>
      </c>
    </row>
    <row r="48" spans="1:9" ht="12.75">
      <c r="A48" s="439" t="s">
        <v>204</v>
      </c>
      <c r="B48" s="64" t="s">
        <v>400</v>
      </c>
      <c r="C48" s="63"/>
      <c r="D48" s="50">
        <v>584200</v>
      </c>
      <c r="E48" s="50">
        <v>584200</v>
      </c>
      <c r="F48" s="50">
        <v>594485</v>
      </c>
      <c r="G48" s="513">
        <v>597000</v>
      </c>
      <c r="H48" s="574">
        <v>4626</v>
      </c>
      <c r="I48" s="574">
        <f t="shared" si="0"/>
        <v>601626</v>
      </c>
    </row>
    <row r="49" spans="1:9" s="631" customFormat="1" ht="15">
      <c r="A49" s="627"/>
      <c r="B49" s="628" t="s">
        <v>219</v>
      </c>
      <c r="C49" s="629"/>
      <c r="D49" s="630">
        <f>SUM(D47:D48)</f>
        <v>625947</v>
      </c>
      <c r="E49" s="630">
        <f>SUM(E47:E48)</f>
        <v>625947</v>
      </c>
      <c r="F49" s="630">
        <f>SUM(F47:F48)</f>
        <v>685915</v>
      </c>
      <c r="G49" s="630">
        <f>SUM(G47:G48)</f>
        <v>688430</v>
      </c>
      <c r="H49" s="630">
        <f>SUM(H47:H48)</f>
        <v>6799</v>
      </c>
      <c r="I49" s="624">
        <f t="shared" si="0"/>
        <v>695229</v>
      </c>
    </row>
  </sheetData>
  <sheetProtection password="CC08"/>
  <mergeCells count="4">
    <mergeCell ref="A4:I4"/>
    <mergeCell ref="A5:I5"/>
    <mergeCell ref="A6:I6"/>
    <mergeCell ref="A7:I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Header xml:space="preserve">&amp;R&amp;"Times New Roman CE,Normál"3/b.számú melléklet
             </oddHeader>
    <oddFooter>&amp;L&amp;"Times New Roman CE,Normál"&amp;8&amp;F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/>
  <dimension ref="A3:I49"/>
  <sheetViews>
    <sheetView workbookViewId="0" topLeftCell="A3">
      <selection activeCell="I10" sqref="I10"/>
    </sheetView>
  </sheetViews>
  <sheetFormatPr defaultColWidth="9.140625" defaultRowHeight="12.75"/>
  <cols>
    <col min="1" max="1" width="4.140625" style="23" customWidth="1"/>
    <col min="2" max="2" width="2.00390625" style="25" customWidth="1"/>
    <col min="3" max="3" width="32.00390625" style="25" customWidth="1"/>
    <col min="4" max="4" width="9.28125" style="24" customWidth="1"/>
    <col min="5" max="5" width="12.00390625" style="24" customWidth="1"/>
    <col min="6" max="6" width="11.8515625" style="24" customWidth="1"/>
    <col min="7" max="7" width="10.8515625" style="168" customWidth="1"/>
    <col min="8" max="8" width="8.140625" style="6" customWidth="1"/>
    <col min="9" max="9" width="10.140625" style="6" customWidth="1"/>
    <col min="10" max="16384" width="8.8515625" style="6" customWidth="1"/>
  </cols>
  <sheetData>
    <row r="3" spans="6:7" s="45" customFormat="1" ht="12.75">
      <c r="F3" s="164"/>
      <c r="G3" s="166"/>
    </row>
    <row r="4" spans="1:9" ht="19.5" customHeight="1">
      <c r="A4" s="793" t="s">
        <v>77</v>
      </c>
      <c r="B4" s="793"/>
      <c r="C4" s="793"/>
      <c r="D4" s="793"/>
      <c r="E4" s="793"/>
      <c r="F4" s="793"/>
      <c r="G4" s="793"/>
      <c r="H4" s="793"/>
      <c r="I4" s="793"/>
    </row>
    <row r="5" spans="1:9" ht="19.5" customHeight="1">
      <c r="A5" s="793" t="s">
        <v>173</v>
      </c>
      <c r="B5" s="793"/>
      <c r="C5" s="793"/>
      <c r="D5" s="793"/>
      <c r="E5" s="793"/>
      <c r="F5" s="793"/>
      <c r="G5" s="793"/>
      <c r="H5" s="793"/>
      <c r="I5" s="793"/>
    </row>
    <row r="6" spans="1:9" ht="19.5" customHeight="1">
      <c r="A6" s="794" t="s">
        <v>479</v>
      </c>
      <c r="B6" s="794"/>
      <c r="C6" s="794"/>
      <c r="D6" s="794"/>
      <c r="E6" s="794"/>
      <c r="F6" s="794"/>
      <c r="G6" s="794"/>
      <c r="H6" s="794"/>
      <c r="I6" s="794"/>
    </row>
    <row r="7" spans="1:9" ht="19.5" customHeight="1">
      <c r="A7" s="795" t="s">
        <v>496</v>
      </c>
      <c r="B7" s="795"/>
      <c r="C7" s="795"/>
      <c r="D7" s="795"/>
      <c r="E7" s="795"/>
      <c r="F7" s="795"/>
      <c r="G7" s="795"/>
      <c r="H7" s="795"/>
      <c r="I7" s="795"/>
    </row>
    <row r="8" spans="1:7" ht="18.75">
      <c r="A8" s="46"/>
      <c r="B8" s="4"/>
      <c r="C8" s="3"/>
      <c r="D8" s="5"/>
      <c r="E8" s="5"/>
      <c r="F8" s="5"/>
      <c r="G8" s="167"/>
    </row>
    <row r="9" spans="2:9" ht="15.75" customHeight="1">
      <c r="B9" s="7"/>
      <c r="C9" s="7"/>
      <c r="D9" s="8"/>
      <c r="E9" s="8"/>
      <c r="F9" s="8"/>
      <c r="G9" s="170"/>
      <c r="H9" s="491"/>
      <c r="I9" s="515" t="s">
        <v>241</v>
      </c>
    </row>
    <row r="10" spans="1:9" s="402" customFormat="1" ht="39.75" customHeight="1">
      <c r="A10" s="399" t="s">
        <v>573</v>
      </c>
      <c r="B10" s="400"/>
      <c r="C10" s="401" t="s">
        <v>242</v>
      </c>
      <c r="D10" s="534" t="s">
        <v>105</v>
      </c>
      <c r="E10" s="534" t="s">
        <v>609</v>
      </c>
      <c r="F10" s="559" t="s">
        <v>592</v>
      </c>
      <c r="G10" s="569" t="s">
        <v>608</v>
      </c>
      <c r="H10" s="549" t="s">
        <v>170</v>
      </c>
      <c r="I10" s="569" t="s">
        <v>664</v>
      </c>
    </row>
    <row r="11" spans="1:9" s="11" customFormat="1" ht="12" customHeight="1">
      <c r="A11" s="237" t="s">
        <v>497</v>
      </c>
      <c r="B11" s="9"/>
      <c r="C11" s="82" t="s">
        <v>498</v>
      </c>
      <c r="D11" s="10" t="s">
        <v>499</v>
      </c>
      <c r="E11" s="10" t="s">
        <v>196</v>
      </c>
      <c r="F11" s="10" t="s">
        <v>197</v>
      </c>
      <c r="G11" s="511" t="s">
        <v>198</v>
      </c>
      <c r="H11" s="565" t="s">
        <v>199</v>
      </c>
      <c r="I11" s="581" t="s">
        <v>200</v>
      </c>
    </row>
    <row r="12" spans="1:9" s="12" customFormat="1" ht="12" customHeight="1">
      <c r="A12" s="238"/>
      <c r="B12" s="47" t="s">
        <v>206</v>
      </c>
      <c r="C12" s="48"/>
      <c r="D12" s="475">
        <v>422.5</v>
      </c>
      <c r="E12" s="475">
        <v>422.5</v>
      </c>
      <c r="F12" s="90">
        <v>422.5</v>
      </c>
      <c r="G12" s="514">
        <v>396.5</v>
      </c>
      <c r="H12" s="573"/>
      <c r="I12" s="573">
        <f>SUM(G12:H12)</f>
        <v>396.5</v>
      </c>
    </row>
    <row r="13" spans="1:9" s="60" customFormat="1" ht="12" customHeight="1">
      <c r="A13" s="205"/>
      <c r="B13" s="84" t="s">
        <v>182</v>
      </c>
      <c r="C13" s="58"/>
      <c r="D13" s="59"/>
      <c r="E13" s="59"/>
      <c r="F13" s="59"/>
      <c r="G13" s="513"/>
      <c r="H13" s="62"/>
      <c r="I13" s="62"/>
    </row>
    <row r="14" spans="1:9" s="15" customFormat="1" ht="12" customHeight="1">
      <c r="A14" s="239" t="s">
        <v>497</v>
      </c>
      <c r="B14" s="13" t="s">
        <v>382</v>
      </c>
      <c r="C14" s="14"/>
      <c r="D14" s="50">
        <v>792696</v>
      </c>
      <c r="E14" s="50">
        <v>792696</v>
      </c>
      <c r="F14" s="50">
        <v>811136</v>
      </c>
      <c r="G14" s="513">
        <v>837845</v>
      </c>
      <c r="H14" s="574">
        <v>3553</v>
      </c>
      <c r="I14" s="574">
        <f>SUM(G14:H14)</f>
        <v>841398</v>
      </c>
    </row>
    <row r="15" spans="1:9" s="15" customFormat="1" ht="12" customHeight="1">
      <c r="A15" s="239" t="s">
        <v>498</v>
      </c>
      <c r="B15" s="16" t="s">
        <v>383</v>
      </c>
      <c r="C15" s="17"/>
      <c r="D15" s="50">
        <f>SUM(D16:D19)</f>
        <v>256907</v>
      </c>
      <c r="E15" s="50">
        <f>SUM(E16:E19)</f>
        <v>256907</v>
      </c>
      <c r="F15" s="50">
        <f>SUM(F16:F19)</f>
        <v>262555</v>
      </c>
      <c r="G15" s="50">
        <f>SUM(G16:G19)</f>
        <v>271102</v>
      </c>
      <c r="H15" s="50">
        <f>SUM(H16:H19)</f>
        <v>1138</v>
      </c>
      <c r="I15" s="574">
        <f aca="true" t="shared" si="0" ref="I15:I49">SUM(G15:H15)</f>
        <v>272240</v>
      </c>
    </row>
    <row r="16" spans="1:9" s="15" customFormat="1" ht="12" customHeight="1">
      <c r="A16" s="239"/>
      <c r="B16" s="18"/>
      <c r="C16" s="19" t="s">
        <v>540</v>
      </c>
      <c r="D16" s="50">
        <v>216250</v>
      </c>
      <c r="E16" s="50">
        <v>216250</v>
      </c>
      <c r="F16" s="50">
        <v>221385</v>
      </c>
      <c r="G16" s="513">
        <v>229131</v>
      </c>
      <c r="H16" s="574">
        <v>1031</v>
      </c>
      <c r="I16" s="574">
        <f t="shared" si="0"/>
        <v>230162</v>
      </c>
    </row>
    <row r="17" spans="1:9" s="15" customFormat="1" ht="12" customHeight="1">
      <c r="A17" s="239"/>
      <c r="B17" s="18"/>
      <c r="C17" s="19" t="s">
        <v>531</v>
      </c>
      <c r="D17" s="50">
        <v>22317</v>
      </c>
      <c r="E17" s="50">
        <v>22317</v>
      </c>
      <c r="F17" s="50">
        <v>22794</v>
      </c>
      <c r="G17" s="513">
        <v>23595</v>
      </c>
      <c r="H17" s="574">
        <v>107</v>
      </c>
      <c r="I17" s="574">
        <f t="shared" si="0"/>
        <v>23702</v>
      </c>
    </row>
    <row r="18" spans="1:9" s="15" customFormat="1" ht="12" customHeight="1">
      <c r="A18" s="239"/>
      <c r="B18" s="18"/>
      <c r="C18" s="19" t="s">
        <v>532</v>
      </c>
      <c r="D18" s="50">
        <v>16288</v>
      </c>
      <c r="E18" s="50">
        <v>16288</v>
      </c>
      <c r="F18" s="50">
        <v>16324</v>
      </c>
      <c r="G18" s="513">
        <v>16324</v>
      </c>
      <c r="H18" s="574">
        <v>0</v>
      </c>
      <c r="I18" s="574">
        <f t="shared" si="0"/>
        <v>16324</v>
      </c>
    </row>
    <row r="19" spans="1:9" s="15" customFormat="1" ht="12" customHeight="1">
      <c r="A19" s="239"/>
      <c r="B19" s="18"/>
      <c r="C19" s="19" t="s">
        <v>384</v>
      </c>
      <c r="D19" s="50">
        <v>2052</v>
      </c>
      <c r="E19" s="50">
        <v>2052</v>
      </c>
      <c r="F19" s="50">
        <v>2052</v>
      </c>
      <c r="G19" s="513">
        <v>2052</v>
      </c>
      <c r="H19" s="574">
        <v>0</v>
      </c>
      <c r="I19" s="574">
        <f t="shared" si="0"/>
        <v>2052</v>
      </c>
    </row>
    <row r="20" spans="1:9" s="15" customFormat="1" ht="12" customHeight="1">
      <c r="A20" s="239" t="s">
        <v>499</v>
      </c>
      <c r="B20" s="13" t="s">
        <v>385</v>
      </c>
      <c r="C20" s="20"/>
      <c r="D20" s="50">
        <v>374330</v>
      </c>
      <c r="E20" s="50">
        <v>374330</v>
      </c>
      <c r="F20" s="50">
        <v>411726</v>
      </c>
      <c r="G20" s="513">
        <v>411646</v>
      </c>
      <c r="H20" s="574">
        <v>0</v>
      </c>
      <c r="I20" s="574">
        <f t="shared" si="0"/>
        <v>411646</v>
      </c>
    </row>
    <row r="21" spans="1:9" s="15" customFormat="1" ht="12" customHeight="1">
      <c r="A21" s="239" t="s">
        <v>196</v>
      </c>
      <c r="B21" s="21" t="s">
        <v>386</v>
      </c>
      <c r="C21" s="22"/>
      <c r="D21" s="50">
        <f>SUM(D22:D23)</f>
        <v>4718</v>
      </c>
      <c r="E21" s="50">
        <f>SUM(E22:E23)</f>
        <v>4718</v>
      </c>
      <c r="F21" s="50">
        <f>SUM(F22:F23)</f>
        <v>4718</v>
      </c>
      <c r="G21" s="50">
        <f>SUM(G22:G23)</f>
        <v>4718</v>
      </c>
      <c r="H21" s="50">
        <f>SUM(H22:H23)</f>
        <v>0</v>
      </c>
      <c r="I21" s="574">
        <f t="shared" si="0"/>
        <v>4718</v>
      </c>
    </row>
    <row r="22" spans="1:9" s="15" customFormat="1" ht="12" customHeight="1">
      <c r="A22" s="239"/>
      <c r="B22" s="21"/>
      <c r="C22" s="22" t="s">
        <v>380</v>
      </c>
      <c r="D22" s="50">
        <v>0</v>
      </c>
      <c r="E22" s="50">
        <v>0</v>
      </c>
      <c r="F22" s="50">
        <v>0</v>
      </c>
      <c r="G22" s="513">
        <f>SUM(E22:F22)</f>
        <v>0</v>
      </c>
      <c r="H22" s="574">
        <v>0</v>
      </c>
      <c r="I22" s="574">
        <f t="shared" si="0"/>
        <v>0</v>
      </c>
    </row>
    <row r="23" spans="1:9" s="15" customFormat="1" ht="12" customHeight="1">
      <c r="A23" s="239"/>
      <c r="B23" s="21"/>
      <c r="C23" s="22" t="s">
        <v>221</v>
      </c>
      <c r="D23" s="50">
        <v>4718</v>
      </c>
      <c r="E23" s="50">
        <v>4718</v>
      </c>
      <c r="F23" s="50">
        <v>4718</v>
      </c>
      <c r="G23" s="513">
        <v>4718</v>
      </c>
      <c r="H23" s="574">
        <v>0</v>
      </c>
      <c r="I23" s="574">
        <f t="shared" si="0"/>
        <v>4718</v>
      </c>
    </row>
    <row r="24" spans="1:9" s="15" customFormat="1" ht="12" customHeight="1" hidden="1">
      <c r="A24" s="239"/>
      <c r="B24" s="13"/>
      <c r="C24" s="14"/>
      <c r="D24" s="50"/>
      <c r="E24" s="50"/>
      <c r="F24" s="50"/>
      <c r="G24" s="513">
        <f>SUM(E24:F24)</f>
        <v>0</v>
      </c>
      <c r="H24" s="574">
        <f>SUM(F24:G24)</f>
        <v>0</v>
      </c>
      <c r="I24" s="574">
        <f t="shared" si="0"/>
        <v>0</v>
      </c>
    </row>
    <row r="25" spans="1:9" s="15" customFormat="1" ht="12" customHeight="1">
      <c r="A25" s="239" t="s">
        <v>197</v>
      </c>
      <c r="B25" s="13" t="s">
        <v>387</v>
      </c>
      <c r="C25" s="20"/>
      <c r="D25" s="50">
        <v>0</v>
      </c>
      <c r="E25" s="50">
        <v>0</v>
      </c>
      <c r="F25" s="50">
        <v>0</v>
      </c>
      <c r="G25" s="513">
        <v>0</v>
      </c>
      <c r="H25" s="574">
        <v>0</v>
      </c>
      <c r="I25" s="574">
        <f t="shared" si="0"/>
        <v>0</v>
      </c>
    </row>
    <row r="26" spans="1:9" s="176" customFormat="1" ht="13.5">
      <c r="A26" s="205" t="s">
        <v>308</v>
      </c>
      <c r="B26" s="57" t="s">
        <v>541</v>
      </c>
      <c r="C26" s="61"/>
      <c r="D26" s="175">
        <f>SUM(D14,D15,D20,D21,D25)</f>
        <v>1428651</v>
      </c>
      <c r="E26" s="175">
        <f>SUM(E14,E15,E20,E21,E25)</f>
        <v>1428651</v>
      </c>
      <c r="F26" s="175">
        <f>SUM(F14,F15,F20,F21,F25)</f>
        <v>1490135</v>
      </c>
      <c r="G26" s="175">
        <f>SUM(G14,G15,G20,G21,G25)</f>
        <v>1525311</v>
      </c>
      <c r="H26" s="175">
        <f>SUM(H14,H15,H20,H21,H25)</f>
        <v>4691</v>
      </c>
      <c r="I26" s="616">
        <f t="shared" si="0"/>
        <v>1530002</v>
      </c>
    </row>
    <row r="27" spans="1:9" s="15" customFormat="1" ht="12" customHeight="1">
      <c r="A27" s="239" t="s">
        <v>198</v>
      </c>
      <c r="B27" s="13" t="s">
        <v>388</v>
      </c>
      <c r="C27" s="14"/>
      <c r="D27" s="50">
        <v>8100</v>
      </c>
      <c r="E27" s="50">
        <v>8100</v>
      </c>
      <c r="F27" s="50">
        <v>8100</v>
      </c>
      <c r="G27" s="513">
        <v>0</v>
      </c>
      <c r="H27" s="574">
        <v>0</v>
      </c>
      <c r="I27" s="574">
        <f t="shared" si="0"/>
        <v>0</v>
      </c>
    </row>
    <row r="28" spans="1:9" s="15" customFormat="1" ht="12" customHeight="1">
      <c r="A28" s="239" t="s">
        <v>199</v>
      </c>
      <c r="B28" s="13" t="s">
        <v>389</v>
      </c>
      <c r="C28" s="20"/>
      <c r="D28" s="50">
        <v>0</v>
      </c>
      <c r="E28" s="50">
        <v>0</v>
      </c>
      <c r="F28" s="50">
        <v>0</v>
      </c>
      <c r="G28" s="513">
        <v>0</v>
      </c>
      <c r="H28" s="574">
        <v>0</v>
      </c>
      <c r="I28" s="574">
        <f t="shared" si="0"/>
        <v>0</v>
      </c>
    </row>
    <row r="29" spans="1:9" s="15" customFormat="1" ht="12" customHeight="1">
      <c r="A29" s="239" t="s">
        <v>200</v>
      </c>
      <c r="B29" s="13" t="s">
        <v>390</v>
      </c>
      <c r="D29" s="50">
        <v>0</v>
      </c>
      <c r="E29" s="50">
        <v>0</v>
      </c>
      <c r="F29" s="50">
        <f>SUM(F31:F32)</f>
        <v>0</v>
      </c>
      <c r="G29" s="50">
        <f>SUM(G31:G32)</f>
        <v>0</v>
      </c>
      <c r="H29" s="50">
        <f>SUM(H31:H32)</f>
        <v>0</v>
      </c>
      <c r="I29" s="574">
        <f t="shared" si="0"/>
        <v>0</v>
      </c>
    </row>
    <row r="30" spans="1:9" s="15" customFormat="1" ht="12" customHeight="1" hidden="1">
      <c r="A30" s="239"/>
      <c r="B30" s="13"/>
      <c r="C30" s="14"/>
      <c r="D30" s="52"/>
      <c r="E30" s="52"/>
      <c r="F30" s="52"/>
      <c r="G30" s="513">
        <f>SUM(E30:F30)</f>
        <v>0</v>
      </c>
      <c r="H30" s="574"/>
      <c r="I30" s="574">
        <f t="shared" si="0"/>
        <v>0</v>
      </c>
    </row>
    <row r="31" spans="1:9" s="88" customFormat="1" ht="12" customHeight="1">
      <c r="A31" s="196"/>
      <c r="B31" s="87"/>
      <c r="C31" s="64" t="s">
        <v>380</v>
      </c>
      <c r="D31" s="50">
        <v>0</v>
      </c>
      <c r="E31" s="50">
        <v>0</v>
      </c>
      <c r="F31" s="50">
        <v>0</v>
      </c>
      <c r="G31" s="513">
        <f>SUM(E31:F31)</f>
        <v>0</v>
      </c>
      <c r="H31" s="574">
        <v>0</v>
      </c>
      <c r="I31" s="574">
        <f t="shared" si="0"/>
        <v>0</v>
      </c>
    </row>
    <row r="32" spans="1:9" s="88" customFormat="1" ht="12" customHeight="1">
      <c r="A32" s="196"/>
      <c r="B32" s="87"/>
      <c r="C32" s="64" t="s">
        <v>221</v>
      </c>
      <c r="D32" s="50">
        <v>0</v>
      </c>
      <c r="E32" s="50">
        <v>0</v>
      </c>
      <c r="F32" s="50">
        <v>0</v>
      </c>
      <c r="G32" s="513">
        <f>SUM(E32:F32)</f>
        <v>0</v>
      </c>
      <c r="H32" s="574">
        <v>0</v>
      </c>
      <c r="I32" s="574">
        <f t="shared" si="0"/>
        <v>0</v>
      </c>
    </row>
    <row r="33" spans="1:9" s="60" customFormat="1" ht="12" customHeight="1">
      <c r="A33" s="205" t="s">
        <v>319</v>
      </c>
      <c r="B33" s="57" t="s">
        <v>542</v>
      </c>
      <c r="C33" s="61"/>
      <c r="D33" s="59">
        <f>SUM(D27,D28,D29)</f>
        <v>8100</v>
      </c>
      <c r="E33" s="59">
        <f>SUM(E27,E28,E29)</f>
        <v>8100</v>
      </c>
      <c r="F33" s="59">
        <f>SUM(F27,F28,F29)</f>
        <v>8100</v>
      </c>
      <c r="G33" s="59">
        <f>SUM(G27,G28,G29)</f>
        <v>0</v>
      </c>
      <c r="H33" s="59">
        <f>SUM(H27,H28,H29)</f>
        <v>0</v>
      </c>
      <c r="I33" s="616">
        <f t="shared" si="0"/>
        <v>0</v>
      </c>
    </row>
    <row r="34" spans="1:9" s="625" customFormat="1" ht="12" customHeight="1">
      <c r="A34" s="620"/>
      <c r="B34" s="621" t="s">
        <v>379</v>
      </c>
      <c r="C34" s="622"/>
      <c r="D34" s="623">
        <f>SUM(D26,D27:D29)</f>
        <v>1436751</v>
      </c>
      <c r="E34" s="623">
        <f>SUM(E26,E27:E29)</f>
        <v>1436751</v>
      </c>
      <c r="F34" s="623">
        <f>SUM(F26,F27:F29)</f>
        <v>1498235</v>
      </c>
      <c r="G34" s="623">
        <f>SUM(G26,G27:G29)</f>
        <v>1525311</v>
      </c>
      <c r="H34" s="623">
        <f>SUM(H26,H27:H29)</f>
        <v>4691</v>
      </c>
      <c r="I34" s="624">
        <f t="shared" si="0"/>
        <v>1530002</v>
      </c>
    </row>
    <row r="35" spans="1:9" s="60" customFormat="1" ht="12" customHeight="1">
      <c r="A35" s="205"/>
      <c r="B35" s="83" t="s">
        <v>543</v>
      </c>
      <c r="C35" s="62"/>
      <c r="D35" s="50"/>
      <c r="E35" s="50"/>
      <c r="F35" s="50"/>
      <c r="G35" s="513"/>
      <c r="H35" s="574"/>
      <c r="I35" s="574"/>
    </row>
    <row r="36" spans="1:9" s="60" customFormat="1" ht="12" customHeight="1">
      <c r="A36" s="196" t="s">
        <v>497</v>
      </c>
      <c r="B36" s="64" t="s">
        <v>391</v>
      </c>
      <c r="C36" s="63"/>
      <c r="D36" s="50">
        <v>47695</v>
      </c>
      <c r="E36" s="50">
        <v>47695</v>
      </c>
      <c r="F36" s="50">
        <v>47695</v>
      </c>
      <c r="G36" s="513">
        <v>47695</v>
      </c>
      <c r="H36" s="574">
        <v>0</v>
      </c>
      <c r="I36" s="574">
        <f t="shared" si="0"/>
        <v>47695</v>
      </c>
    </row>
    <row r="37" spans="1:9" s="60" customFormat="1" ht="12" customHeight="1">
      <c r="A37" s="196" t="s">
        <v>498</v>
      </c>
      <c r="B37" s="64" t="s">
        <v>392</v>
      </c>
      <c r="C37" s="63"/>
      <c r="D37" s="50">
        <v>13074</v>
      </c>
      <c r="E37" s="50">
        <v>13074</v>
      </c>
      <c r="F37" s="50">
        <v>13074</v>
      </c>
      <c r="G37" s="513">
        <v>13074</v>
      </c>
      <c r="H37" s="574">
        <v>0</v>
      </c>
      <c r="I37" s="574">
        <f t="shared" si="0"/>
        <v>13074</v>
      </c>
    </row>
    <row r="38" spans="1:9" s="60" customFormat="1" ht="12" customHeight="1">
      <c r="A38" s="196" t="s">
        <v>499</v>
      </c>
      <c r="B38" s="64" t="s">
        <v>393</v>
      </c>
      <c r="C38" s="63"/>
      <c r="D38" s="50">
        <v>5872</v>
      </c>
      <c r="E38" s="50">
        <v>5872</v>
      </c>
      <c r="F38" s="50">
        <v>5872</v>
      </c>
      <c r="G38" s="513">
        <v>5872</v>
      </c>
      <c r="H38" s="574">
        <v>0</v>
      </c>
      <c r="I38" s="574">
        <f t="shared" si="0"/>
        <v>5872</v>
      </c>
    </row>
    <row r="39" spans="1:9" s="60" customFormat="1" ht="12" customHeight="1">
      <c r="A39" s="196" t="s">
        <v>196</v>
      </c>
      <c r="B39" s="64" t="s">
        <v>92</v>
      </c>
      <c r="C39" s="63"/>
      <c r="D39" s="50">
        <v>11210</v>
      </c>
      <c r="E39" s="50">
        <v>11210</v>
      </c>
      <c r="F39" s="50">
        <v>11210</v>
      </c>
      <c r="G39" s="513">
        <v>11210</v>
      </c>
      <c r="H39" s="574">
        <v>0</v>
      </c>
      <c r="I39" s="574">
        <f t="shared" si="0"/>
        <v>11210</v>
      </c>
    </row>
    <row r="40" spans="1:9" s="60" customFormat="1" ht="12" customHeight="1">
      <c r="A40" s="196" t="s">
        <v>197</v>
      </c>
      <c r="B40" s="64" t="s">
        <v>394</v>
      </c>
      <c r="C40" s="63"/>
      <c r="D40" s="50">
        <v>7560</v>
      </c>
      <c r="E40" s="50">
        <v>7560</v>
      </c>
      <c r="F40" s="50">
        <v>7560</v>
      </c>
      <c r="G40" s="513">
        <v>7560</v>
      </c>
      <c r="H40" s="574">
        <v>0</v>
      </c>
      <c r="I40" s="574">
        <f t="shared" si="0"/>
        <v>7560</v>
      </c>
    </row>
    <row r="41" spans="1:9" s="60" customFormat="1" ht="12" customHeight="1">
      <c r="A41" s="196" t="s">
        <v>198</v>
      </c>
      <c r="B41" s="64" t="s">
        <v>395</v>
      </c>
      <c r="C41" s="63"/>
      <c r="D41" s="50">
        <v>0</v>
      </c>
      <c r="E41" s="50">
        <v>0</v>
      </c>
      <c r="F41" s="50">
        <v>0</v>
      </c>
      <c r="G41" s="513">
        <v>0</v>
      </c>
      <c r="H41" s="574">
        <v>0</v>
      </c>
      <c r="I41" s="574">
        <f t="shared" si="0"/>
        <v>0</v>
      </c>
    </row>
    <row r="42" spans="1:9" s="60" customFormat="1" ht="12" customHeight="1">
      <c r="A42" s="196" t="s">
        <v>199</v>
      </c>
      <c r="B42" s="64" t="s">
        <v>396</v>
      </c>
      <c r="C42" s="63"/>
      <c r="D42" s="50">
        <v>505</v>
      </c>
      <c r="E42" s="50">
        <v>505</v>
      </c>
      <c r="F42" s="50">
        <v>505</v>
      </c>
      <c r="G42" s="513">
        <v>505</v>
      </c>
      <c r="H42" s="574">
        <v>0</v>
      </c>
      <c r="I42" s="574">
        <f t="shared" si="0"/>
        <v>505</v>
      </c>
    </row>
    <row r="43" spans="1:9" s="60" customFormat="1" ht="12" customHeight="1">
      <c r="A43" s="196" t="s">
        <v>200</v>
      </c>
      <c r="B43" s="64" t="s">
        <v>397</v>
      </c>
      <c r="C43" s="63"/>
      <c r="D43" s="50">
        <v>690488</v>
      </c>
      <c r="E43" s="50">
        <v>690488</v>
      </c>
      <c r="F43" s="50">
        <v>690488</v>
      </c>
      <c r="G43" s="513">
        <v>690488</v>
      </c>
      <c r="H43" s="574">
        <v>0</v>
      </c>
      <c r="I43" s="574">
        <f t="shared" si="0"/>
        <v>690488</v>
      </c>
    </row>
    <row r="44" spans="1:9" s="60" customFormat="1" ht="12" customHeight="1">
      <c r="A44" s="196" t="s">
        <v>201</v>
      </c>
      <c r="B44" s="64" t="s">
        <v>398</v>
      </c>
      <c r="C44" s="63"/>
      <c r="D44" s="50">
        <v>0</v>
      </c>
      <c r="E44" s="50">
        <v>0</v>
      </c>
      <c r="F44" s="50">
        <v>0</v>
      </c>
      <c r="G44" s="513">
        <v>0</v>
      </c>
      <c r="H44" s="574">
        <v>0</v>
      </c>
      <c r="I44" s="574">
        <f t="shared" si="0"/>
        <v>0</v>
      </c>
    </row>
    <row r="45" spans="1:9" s="60" customFormat="1" ht="12" customHeight="1">
      <c r="A45" s="196" t="s">
        <v>202</v>
      </c>
      <c r="B45" s="64" t="s">
        <v>399</v>
      </c>
      <c r="C45" s="63"/>
      <c r="D45" s="50">
        <v>0</v>
      </c>
      <c r="E45" s="50">
        <v>0</v>
      </c>
      <c r="F45" s="50">
        <v>0</v>
      </c>
      <c r="G45" s="513">
        <v>0</v>
      </c>
      <c r="H45" s="574">
        <v>0</v>
      </c>
      <c r="I45" s="574">
        <f t="shared" si="0"/>
        <v>0</v>
      </c>
    </row>
    <row r="46" spans="1:9" s="60" customFormat="1" ht="12" customHeight="1">
      <c r="A46" s="196" t="s">
        <v>203</v>
      </c>
      <c r="B46" s="64" t="s">
        <v>401</v>
      </c>
      <c r="C46" s="63"/>
      <c r="D46" s="50">
        <v>0</v>
      </c>
      <c r="E46" s="50">
        <v>0</v>
      </c>
      <c r="F46" s="50">
        <v>61484</v>
      </c>
      <c r="G46" s="513">
        <v>61484</v>
      </c>
      <c r="H46" s="574">
        <v>0</v>
      </c>
      <c r="I46" s="574">
        <f t="shared" si="0"/>
        <v>61484</v>
      </c>
    </row>
    <row r="47" spans="1:9" s="625" customFormat="1" ht="12" customHeight="1">
      <c r="A47" s="620"/>
      <c r="B47" s="621" t="s">
        <v>82</v>
      </c>
      <c r="C47" s="626"/>
      <c r="D47" s="623">
        <f>SUM(D36:D46)</f>
        <v>776404</v>
      </c>
      <c r="E47" s="623">
        <f>SUM(E36:E46)</f>
        <v>776404</v>
      </c>
      <c r="F47" s="623">
        <f>SUM(F36:F46)</f>
        <v>837888</v>
      </c>
      <c r="G47" s="623">
        <f>SUM(G36:G46)</f>
        <v>837888</v>
      </c>
      <c r="H47" s="623">
        <f>SUM(H36:H46)</f>
        <v>0</v>
      </c>
      <c r="I47" s="624">
        <f t="shared" si="0"/>
        <v>837888</v>
      </c>
    </row>
    <row r="48" spans="1:9" ht="12.75">
      <c r="A48" s="439" t="s">
        <v>204</v>
      </c>
      <c r="B48" s="64" t="s">
        <v>400</v>
      </c>
      <c r="C48" s="63"/>
      <c r="D48" s="50">
        <v>660347</v>
      </c>
      <c r="E48" s="50">
        <v>660347</v>
      </c>
      <c r="F48" s="50">
        <v>660347</v>
      </c>
      <c r="G48" s="513">
        <v>687423</v>
      </c>
      <c r="H48" s="574">
        <v>4691</v>
      </c>
      <c r="I48" s="574">
        <f t="shared" si="0"/>
        <v>692114</v>
      </c>
    </row>
    <row r="49" spans="1:9" s="631" customFormat="1" ht="15">
      <c r="A49" s="627"/>
      <c r="B49" s="628" t="s">
        <v>219</v>
      </c>
      <c r="C49" s="629"/>
      <c r="D49" s="630">
        <f>SUM(D47:D48)</f>
        <v>1436751</v>
      </c>
      <c r="E49" s="630">
        <f>SUM(E47:E48)</f>
        <v>1436751</v>
      </c>
      <c r="F49" s="630">
        <f>SUM(F47:F48)</f>
        <v>1498235</v>
      </c>
      <c r="G49" s="630">
        <f>SUM(G47:G48)</f>
        <v>1525311</v>
      </c>
      <c r="H49" s="630">
        <f>SUM(H47:H48)</f>
        <v>4691</v>
      </c>
      <c r="I49" s="624">
        <f t="shared" si="0"/>
        <v>1530002</v>
      </c>
    </row>
  </sheetData>
  <sheetProtection password="CC08"/>
  <mergeCells count="4">
    <mergeCell ref="A4:I4"/>
    <mergeCell ref="A5:I5"/>
    <mergeCell ref="A6:I6"/>
    <mergeCell ref="A7:I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Header>&amp;R&amp;"Times New Roman CE,Normál"3/c.számú melléklet
</oddHeader>
    <oddFooter>&amp;L&amp;"Times New Roman CE,Normál"&amp;8&amp;F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2005-12-19T09:48:26Z</cp:lastPrinted>
  <dcterms:created xsi:type="dcterms:W3CDTF">2000-12-19T13:47:05Z</dcterms:created>
  <dcterms:modified xsi:type="dcterms:W3CDTF">2006-04-07T06:29:08Z</dcterms:modified>
  <cp:category/>
  <cp:version/>
  <cp:contentType/>
  <cp:contentStatus/>
</cp:coreProperties>
</file>